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หน้า14 (เรียงใหม่)" sheetId="1" r:id="rId1"/>
    <sheet name="ภาระค่าใช้จ่าย (จริง) หน้า17" sheetId="2" r:id="rId2"/>
    <sheet name="บัญชีจัดคนลง" sheetId="3" r:id="rId3"/>
    <sheet name="หน้า14 (เดิม)" sheetId="4" r:id="rId4"/>
    <sheet name="Sheet2" sheetId="5" r:id="rId5"/>
    <sheet name="Sheet3" sheetId="6" r:id="rId6"/>
  </sheets>
  <definedNames>
    <definedName name="_xlnm.Print_Titles" localSheetId="2">'บัญชีจัดคนลง'!$3:$5</definedName>
    <definedName name="_xlnm.Print_Titles" localSheetId="1">'ภาระค่าใช้จ่าย (จริง) หน้า17'!$3:$5</definedName>
    <definedName name="_xlnm.Print_Titles" localSheetId="3">'หน้า14 (เดิม)'!$3:$6</definedName>
  </definedNames>
  <calcPr fullCalcOnLoad="1"/>
</workbook>
</file>

<file path=xl/sharedStrings.xml><?xml version="1.0" encoding="utf-8"?>
<sst xmlns="http://schemas.openxmlformats.org/spreadsheetml/2006/main" count="1285" uniqueCount="282">
  <si>
    <t>ส่วนราชการ</t>
  </si>
  <si>
    <t>กรอบ</t>
  </si>
  <si>
    <t>อัตรา</t>
  </si>
  <si>
    <t>เดิม</t>
  </si>
  <si>
    <t>กำลัง</t>
  </si>
  <si>
    <t>จะต้องใช้ในช่วงระยะเวลา</t>
  </si>
  <si>
    <t>3 ปี ข้างหน้า</t>
  </si>
  <si>
    <t>อัตรากำลังคน</t>
  </si>
  <si>
    <t>เพิ่ม/ลด</t>
  </si>
  <si>
    <t>หมายเหตุ</t>
  </si>
  <si>
    <t>สำนักงานปลัด อบต.</t>
  </si>
  <si>
    <t>จนท.วิเคราะห์นโยบายและแผน 3-5/6ว</t>
  </si>
  <si>
    <t>นักบริหารงาน อบต. 8 (ปลัด อบต.)</t>
  </si>
  <si>
    <t>นิติกร 3-5/6ว</t>
  </si>
  <si>
    <t>บุคลากร 3-5/6ว</t>
  </si>
  <si>
    <t>เจ้าหน้าที่บริหารงานทั่วไป 3-5/6ว</t>
  </si>
  <si>
    <t>เจ้าพนักงานสาธารณสุขชุมชน 2-4/5</t>
  </si>
  <si>
    <t>กองคลัง</t>
  </si>
  <si>
    <t>กองช่าง</t>
  </si>
  <si>
    <t>นักพัฒนาชุมชน 3-5/6ว</t>
  </si>
  <si>
    <t>นักวิชาการเกษตร 3-5/6ว</t>
  </si>
  <si>
    <t>นักวิชาการเงินและบัญชี 3-5/6ว</t>
  </si>
  <si>
    <t>ส่วนการศึกษา ศาสนา และวัฒนธรรม</t>
  </si>
  <si>
    <t>เจ้าพนักงานการเงินและบัญชี 2-4/5</t>
  </si>
  <si>
    <t>เจ้าพนักงานจัดเก็บรายได้ 2-4/5</t>
  </si>
  <si>
    <t>นายช่างโยธา 2-4/5</t>
  </si>
  <si>
    <t>นายช่างเขียนแบบ 2-4/5</t>
  </si>
  <si>
    <t>นายช่างสำรวจ 2-4/5</t>
  </si>
  <si>
    <t>ช่างโยธา 1-3/4</t>
  </si>
  <si>
    <t>ลูกจ้างประจำ</t>
  </si>
  <si>
    <t>เจ้าหน้าที่ธุรการ</t>
  </si>
  <si>
    <t>พนักงานจ้างตามภารกิจ</t>
  </si>
  <si>
    <t>เจ้าพนักงานธุรการ 2-4/5</t>
  </si>
  <si>
    <t>นักวิชาการศึกษา 3-5/6ว</t>
  </si>
  <si>
    <t>ผู้ช่วยเจ้าหน้าที่ธุรการ</t>
  </si>
  <si>
    <t>ผู้ช่วยเจ้าหน้าที่บันทึกข้อมูล</t>
  </si>
  <si>
    <t>ผู้ช่วยเจ้าหน้าที่พัฒนาชุมชน</t>
  </si>
  <si>
    <t>พนักงานขับรถยนต์</t>
  </si>
  <si>
    <t>พนักงานจ้างทั่วไป</t>
  </si>
  <si>
    <t>คนงานทั่วไป</t>
  </si>
  <si>
    <t>นักการภารโรง</t>
  </si>
  <si>
    <t>ยาม</t>
  </si>
  <si>
    <t>ผู้ช่วยเจ้าหน้าที่จัดเก็บรายได้</t>
  </si>
  <si>
    <t>พนักงานจดมาตรวัดน้ำ</t>
  </si>
  <si>
    <t>เจ้าหน้าที่การเงินและบัญชี</t>
  </si>
  <si>
    <t>ผู้ช่วยช่างไฟฟ้า</t>
  </si>
  <si>
    <t>ผู้ช่วยช่างโยธา</t>
  </si>
  <si>
    <t>ผู้ช่วยเจ้าหน้าที่ศูนย์เยาวชน</t>
  </si>
  <si>
    <t>เจ้าพนักงานพัสดุ 2-4/5</t>
  </si>
  <si>
    <t>ศูนย์พัฒนาเด็กเล็กบ้านต้นส้าน</t>
  </si>
  <si>
    <t>ศูนย์พัฒนาเด็กเล็กบ้านทุ่งคลองควาย</t>
  </si>
  <si>
    <t>ศูนย์พัฒนาเด็กเล็กบ้านยางขาคีม</t>
  </si>
  <si>
    <t>ศูนย์พัฒนาเด็กเล็กบ้านโหล๊ะหาร</t>
  </si>
  <si>
    <t>ศูนย์อบรมเด็กก่อนเกณฑ์วัดป่าบาก</t>
  </si>
  <si>
    <t>ผู้ช่วยครูผู้ดูแลเด็ก (ผู้มีทักษะ)</t>
  </si>
  <si>
    <t>พนักงานผลิตน้ำประปา</t>
  </si>
  <si>
    <t xml:space="preserve">ครู </t>
  </si>
  <si>
    <t>ที่</t>
  </si>
  <si>
    <t>ชื่อสายงาน</t>
  </si>
  <si>
    <t>ระดับ</t>
  </si>
  <si>
    <t>ตำแหน่ง</t>
  </si>
  <si>
    <t>จำนวน</t>
  </si>
  <si>
    <t>ทั้งหมด</t>
  </si>
  <si>
    <t>จำนวนที่มีอยู่ปัจจุบัน</t>
  </si>
  <si>
    <t>อัตราตำแหน่งที่คาดว่าจะต้องใช้</t>
  </si>
  <si>
    <t>ในช่วงระยะ 3 ปี ข้างหน้า</t>
  </si>
  <si>
    <t>เพิ่ม / ลด</t>
  </si>
  <si>
    <t>ภาระค่าใช้จ่าย</t>
  </si>
  <si>
    <t>ที่เพิ่มขึ้น (2)</t>
  </si>
  <si>
    <t>6ว</t>
  </si>
  <si>
    <t>7ว</t>
  </si>
  <si>
    <t>2-4/5</t>
  </si>
  <si>
    <t>ค.ศ.1</t>
  </si>
  <si>
    <t xml:space="preserve">เงินเดือน </t>
  </si>
  <si>
    <t>-</t>
  </si>
  <si>
    <t>+1</t>
  </si>
  <si>
    <t>(คน)</t>
  </si>
  <si>
    <t>(1)</t>
  </si>
  <si>
    <t>รวม</t>
  </si>
  <si>
    <t>ประมาณการประโยชน์ตอบแทนอื่น 20%</t>
  </si>
  <si>
    <t>รวมเป็นค่าใช้จ่ายบุคคลทั้งสิ้น</t>
  </si>
  <si>
    <t>คิดเป็นร้อยละ 40 ของงบประมาณรายจ่ายประจำปี</t>
  </si>
  <si>
    <t>(4)</t>
  </si>
  <si>
    <t>(5)</t>
  </si>
  <si>
    <t>(6)</t>
  </si>
  <si>
    <t>(7)</t>
  </si>
  <si>
    <t>ค่าใช้จ่ายรวม (3)</t>
  </si>
  <si>
    <t>+3</t>
  </si>
  <si>
    <t>ชื่อ - สกุล</t>
  </si>
  <si>
    <t>นายจำเนียร   จันทร์ผลึก</t>
  </si>
  <si>
    <t>วุฒิการศึกษา</t>
  </si>
  <si>
    <t>เลขที่ตำแหน่ง</t>
  </si>
  <si>
    <t>รป.ม. (การจัดการ)</t>
  </si>
  <si>
    <t>00-0101-001</t>
  </si>
  <si>
    <t>กรอบอัตรากำลังเดิม</t>
  </si>
  <si>
    <t xml:space="preserve">นักบริหารงานทั่วไป </t>
  </si>
  <si>
    <t>นางชนิสร   หิ้นทอง</t>
  </si>
  <si>
    <t>01-0102-001</t>
  </si>
  <si>
    <t>จนท.วิเคราะห์นโยบายและแผน</t>
  </si>
  <si>
    <t>นางสุภาพร   แสงขำ</t>
  </si>
  <si>
    <t xml:space="preserve">นิติกร </t>
  </si>
  <si>
    <t xml:space="preserve">บุคลากร </t>
  </si>
  <si>
    <t xml:space="preserve">เจ้าหน้าที่บริหารงานทั่วไป </t>
  </si>
  <si>
    <t xml:space="preserve">นักพัฒนาชุมชน </t>
  </si>
  <si>
    <t xml:space="preserve">นักวิชาการเกษตร </t>
  </si>
  <si>
    <t>เจ้าพนักงานสาธารณสุขชุมชน</t>
  </si>
  <si>
    <t xml:space="preserve">นักบริหารงานการคลัง </t>
  </si>
  <si>
    <t xml:space="preserve">นักวิชาการเงินและบัญชี </t>
  </si>
  <si>
    <t xml:space="preserve">เจ้าพนักงานการเงินและบัญชี </t>
  </si>
  <si>
    <t xml:space="preserve">เจ้าพนักงานจัดเก็บรายได้ </t>
  </si>
  <si>
    <t xml:space="preserve">เจ้าพนักงานพัสดุ </t>
  </si>
  <si>
    <t xml:space="preserve">นักบริหารงานช่าง </t>
  </si>
  <si>
    <t xml:space="preserve">นายช่างโยธา </t>
  </si>
  <si>
    <t xml:space="preserve">นายช่างเขียนแบบ </t>
  </si>
  <si>
    <t xml:space="preserve">นายช่างสำรวจ </t>
  </si>
  <si>
    <t xml:space="preserve">ช่างโยธา </t>
  </si>
  <si>
    <t xml:space="preserve">นักบริหารการศึกษา </t>
  </si>
  <si>
    <t>บธ.บ (การบัญชี)</t>
  </si>
  <si>
    <t>01-0201-001</t>
  </si>
  <si>
    <t>นางปาริชาติ   ชุมทอง</t>
  </si>
  <si>
    <t>น.บ. (นิติศาสตร์)</t>
  </si>
  <si>
    <t>01-0202-001</t>
  </si>
  <si>
    <t>นางปณิฏฐา   อินทร์สังข์</t>
  </si>
  <si>
    <t>บธ.บ (ธุรกิจศึกษา)</t>
  </si>
  <si>
    <t>01-0208-001</t>
  </si>
  <si>
    <t>นางอาภรณ์   บุญแก้ว</t>
  </si>
  <si>
    <t>บธ.บ. (การจัดการทั่วไป)</t>
  </si>
  <si>
    <t>นางสาวสมใจ  เศรษฐสุข</t>
  </si>
  <si>
    <t>ศศ.บ. (การพัฒนาชุมชน)</t>
  </si>
  <si>
    <t>นายสุพจน์  ดำขุนนุ้ย</t>
  </si>
  <si>
    <t>วท.บ. (เทคโนโลยีการเกษตร)</t>
  </si>
  <si>
    <t>ว่าที่ร.ต.หญิงเสาวคนธ์  หนูยัง</t>
  </si>
  <si>
    <t>วท.บ. (สาธารณสุขชุมชน)</t>
  </si>
  <si>
    <t>นางเกษร   ภูมิประไพ</t>
  </si>
  <si>
    <t>นางพิมพา   อุบลจินดา</t>
  </si>
  <si>
    <t>นายชัยยุทธ   บุญนุ้ย</t>
  </si>
  <si>
    <t>นางสาวอัมพิกา  สระศรี</t>
  </si>
  <si>
    <t>ว่าง</t>
  </si>
  <si>
    <t>นายประกอบ  เทพจันทร์</t>
  </si>
  <si>
    <t>นายปิยบุตร   บุญรุ่ง</t>
  </si>
  <si>
    <t>นายพชร   เลื่อนจันทร์</t>
  </si>
  <si>
    <t>นายณรงค์   พูลฉิม</t>
  </si>
  <si>
    <t>นางคำพร   ขาวผ่อง</t>
  </si>
  <si>
    <t>นางพรทิพย์   ชูปลอด</t>
  </si>
  <si>
    <t>นายแดนชัย   ขุนไชย</t>
  </si>
  <si>
    <t>นางสาวมณฑา   ดำแป้น</t>
  </si>
  <si>
    <t>นางนัฐธาการณ์  อนุโต</t>
  </si>
  <si>
    <t>นางยศมล  ศรีภักดี</t>
  </si>
  <si>
    <t>นางกมลรัตน์   พรหมศรี</t>
  </si>
  <si>
    <t>นางฐิตารีย์   สรีระถาวรสุข</t>
  </si>
  <si>
    <t>นางเนาวรัตน์   เกื้อกูล</t>
  </si>
  <si>
    <t>นายสุเชาว์   มณีสุวรรณ</t>
  </si>
  <si>
    <t>นายสุธี   เขียวทอง</t>
  </si>
  <si>
    <t>นายกันตภณ  เรืองแก้ว</t>
  </si>
  <si>
    <t>นางสาวสิริกร   ด้วงรอด</t>
  </si>
  <si>
    <t>นายนิยม   คงแก้ว</t>
  </si>
  <si>
    <t>นายวินิจ   สิงห์ดำ</t>
  </si>
  <si>
    <t>นางสาวนิตย์ธิยา   บุบฝามณี</t>
  </si>
  <si>
    <t>นายพิชชากร   ภาพสุวรรณ์</t>
  </si>
  <si>
    <t>นายสมชาย   จันทร์นุ้ย</t>
  </si>
  <si>
    <t>นายประเสริฐ  ไชยเขียว</t>
  </si>
  <si>
    <t>นางเพชรี   ทองเนียม</t>
  </si>
  <si>
    <t>นางสาวมนัสวรรณ   คงพูล</t>
  </si>
  <si>
    <t>นางละออง  หนูชู</t>
  </si>
  <si>
    <t>นางศรีอำพร  ฉิมเกื้อ</t>
  </si>
  <si>
    <t>นางนะวรรณ์   คำมุงคุณ</t>
  </si>
  <si>
    <t>นางอรทัย  แก้วสุข</t>
  </si>
  <si>
    <t>นางสุจินต์  จันทร์ดำ</t>
  </si>
  <si>
    <t>นายอุเทน   เหล็กหมาด</t>
  </si>
  <si>
    <t>นางสาวนันท์นภัส  สุวรรณมณี</t>
  </si>
  <si>
    <t>นางสาวจรวย   รักจันทร์</t>
  </si>
  <si>
    <t>นางสาวณภัทร  เส้งเซ่ง</t>
  </si>
  <si>
    <t>นางชูลาภ   นุ่นพังยาง</t>
  </si>
  <si>
    <t>นางเปรมปริยา  ช่อคง</t>
  </si>
  <si>
    <t>นางวิลาดา   ชูแก้ว</t>
  </si>
  <si>
    <t>นางพชรพรรณ   ถึงมุสิก</t>
  </si>
  <si>
    <t>นางพิทยา   เพชรรักษ์</t>
  </si>
  <si>
    <t>นางสาวณิชกานต์   ฮุยนอก</t>
  </si>
  <si>
    <t>นางสาวนุสรา   ชายแก้ว</t>
  </si>
  <si>
    <t>นางจารุวรรณ   เกตุนิ่ม</t>
  </si>
  <si>
    <t>นางปราณี   เลื่อนจันทร์</t>
  </si>
  <si>
    <t>นางอำนวยพร   ดำแก้ว</t>
  </si>
  <si>
    <t>นายกิตติพล   ถนอมพงษ์</t>
  </si>
  <si>
    <t>บธ.บ. (ระบบสารสนเทศ)</t>
  </si>
  <si>
    <t>ปวส. (พืชศาสตร์)</t>
  </si>
  <si>
    <t>ม.3</t>
  </si>
  <si>
    <t>ป.4</t>
  </si>
  <si>
    <t>ม.6</t>
  </si>
  <si>
    <t>ป.6</t>
  </si>
  <si>
    <t>บธ.บ. (การบัญชี)</t>
  </si>
  <si>
    <t>บธ.บ. (บริหารธุรกิจ)</t>
  </si>
  <si>
    <t>บ.บ. (บัญชีบัณฑิต)</t>
  </si>
  <si>
    <t>รป.ม. (การบริหารทั่วไป)</t>
  </si>
  <si>
    <t>วท.บ. (เทคโนโลยีการก่อสร้าง)</t>
  </si>
  <si>
    <t>วศ.บ. (วิศวกรรมโยธา)</t>
  </si>
  <si>
    <t>ปวส. (อิเล็กทรอนิกส์)</t>
  </si>
  <si>
    <t>ปวส. (ช่างก่อสร้าง)</t>
  </si>
  <si>
    <t>คอ.ม. (การบริหารอาชีวศึกษา)</t>
  </si>
  <si>
    <t>ศษ.บ. (ธุรกิจศึกษา)</t>
  </si>
  <si>
    <t>ค.บ. (การศึกษาปฐมวัย)</t>
  </si>
  <si>
    <t>ศษ.ม. (การบริหารการศึกษา)</t>
  </si>
  <si>
    <t>กศ.บ. (พลศึกษา)</t>
  </si>
  <si>
    <t>เจ้าหน้าที่การประปา 1-3/4</t>
  </si>
  <si>
    <t>1-3/4</t>
  </si>
  <si>
    <t>01-0704-001</t>
  </si>
  <si>
    <t>01-0708-001</t>
  </si>
  <si>
    <t>01-0422-001</t>
  </si>
  <si>
    <t>04-0103-001</t>
  </si>
  <si>
    <t>04-0306-001</t>
  </si>
  <si>
    <t>04-0307-001</t>
  </si>
  <si>
    <t>04-0313-002</t>
  </si>
  <si>
    <t>04-0313-001</t>
  </si>
  <si>
    <t>05-0104-001</t>
  </si>
  <si>
    <t>05-0503-001</t>
  </si>
  <si>
    <t>05-0502-001</t>
  </si>
  <si>
    <t>05-0518-001</t>
  </si>
  <si>
    <t>08-0108-001</t>
  </si>
  <si>
    <t>08-0805-001</t>
  </si>
  <si>
    <t>08-0212-001</t>
  </si>
  <si>
    <t>93-2-0295</t>
  </si>
  <si>
    <t>93-2-0096</t>
  </si>
  <si>
    <t>93-2-0097</t>
  </si>
  <si>
    <t>93-2-0098</t>
  </si>
  <si>
    <t>93-2-0238</t>
  </si>
  <si>
    <t>นายบุญฤทธิ์   ขลุกเอียด</t>
  </si>
  <si>
    <t>กรอบอัตรากำลังใหม่</t>
  </si>
  <si>
    <t>เงินเพิ่มอื่นๆ/</t>
  </si>
  <si>
    <t>เงินค่าตอบแทน</t>
  </si>
  <si>
    <t>นักบริหารงาน อบต. 6 (รองปลัด อบต.)</t>
  </si>
  <si>
    <t>นักวิชาการส่งเสริมสุขภาพ 3-5/6ว</t>
  </si>
  <si>
    <t>3-5/6ว</t>
  </si>
  <si>
    <t>00-0101-002</t>
  </si>
  <si>
    <t>นักบริหารงาน อบต. (ปลัด อบต.)</t>
  </si>
  <si>
    <t>นักวิชาการส่งเสริมสุขภาพ</t>
  </si>
  <si>
    <t>เงินประจำ</t>
  </si>
  <si>
    <t xml:space="preserve">เจ้าพนักงานธุรการ </t>
  </si>
  <si>
    <t>05-0503-002</t>
  </si>
  <si>
    <t>01-0409-001</t>
  </si>
  <si>
    <t>กำหนดเพิ่ม</t>
  </si>
  <si>
    <t>ว่างเดิม</t>
  </si>
  <si>
    <t>04-0309-001</t>
  </si>
  <si>
    <r>
      <t xml:space="preserve">บธ.บ. </t>
    </r>
    <r>
      <rPr>
        <sz val="11"/>
        <rFont val="TH SarabunIT๙"/>
        <family val="2"/>
      </rPr>
      <t>(การบริหารทรัพยากรมนุษย์)</t>
    </r>
  </si>
  <si>
    <t>04-0212-002</t>
  </si>
  <si>
    <t>ครูผู้ดูแลเด็ก</t>
  </si>
  <si>
    <t xml:space="preserve">              9. ภาระค่าใช้จ่ายเกี่ยวกับเงินเดือนและประโยชน์ตอบแทนอื่น</t>
  </si>
  <si>
    <t>01-0209-001</t>
  </si>
  <si>
    <t>05-0508-001</t>
  </si>
  <si>
    <t xml:space="preserve">คนงานทั่วไป </t>
  </si>
  <si>
    <t xml:space="preserve">เจ้าพนักงานพัสดุ 2-4/5 </t>
  </si>
  <si>
    <t xml:space="preserve">ผู้ช่วยครูผู้ดูแลเด็ก (ผู้มีทักษะ) </t>
  </si>
  <si>
    <t>ครู</t>
  </si>
  <si>
    <t>กองคลัง (ต่อ)</t>
  </si>
  <si>
    <t>ส่วนการศึกษา ศาสนา และวัฒนธรรม (ต่อ)</t>
  </si>
  <si>
    <r>
      <t>วท.บ.</t>
    </r>
    <r>
      <rPr>
        <sz val="12"/>
        <rFont val="TH SarabunIT๙"/>
        <family val="2"/>
      </rPr>
      <t xml:space="preserve"> (วิทยาศาสตร์สิ่งแวดล้อม)</t>
    </r>
  </si>
  <si>
    <r>
      <t>บธ.บ.</t>
    </r>
    <r>
      <rPr>
        <sz val="12"/>
        <rFont val="TH SarabunIT๙"/>
        <family val="2"/>
      </rPr>
      <t xml:space="preserve"> (การเงินและการธนาคาร)</t>
    </r>
  </si>
  <si>
    <t>+11</t>
  </si>
  <si>
    <t>สำนักงานปลัด อบต. (ต่อ)</t>
  </si>
  <si>
    <t>กรอบอัตราตำแหน่งที่คาดว่า</t>
  </si>
  <si>
    <t>นักบริหารงานการคลัง 7 (ผอ.กองคลัง)</t>
  </si>
  <si>
    <t>นักบริหารงานช่าง 7 (ผอ.กองช่าง)</t>
  </si>
  <si>
    <t>นักบริหารการศึกษา 6</t>
  </si>
  <si>
    <t>(หน.ส่วนการศึกษา ศาสนา และวัฒนธรรม)</t>
  </si>
  <si>
    <t xml:space="preserve"> </t>
  </si>
  <si>
    <r>
      <t>นักบริหารงานทั่วไป 7</t>
    </r>
    <r>
      <rPr>
        <sz val="13"/>
        <rFont val="TH SarabunIT๙"/>
        <family val="2"/>
      </rPr>
      <t xml:space="preserve"> </t>
    </r>
    <r>
      <rPr>
        <sz val="14"/>
        <rFont val="TH SarabunIT๙"/>
        <family val="2"/>
      </rPr>
      <t>(หน.สป.)</t>
    </r>
  </si>
  <si>
    <t>นักบริหารงานทั่วไป 7 (หน.สป.)</t>
  </si>
  <si>
    <r>
      <t>นักบริหารการศึกษา 6</t>
    </r>
    <r>
      <rPr>
        <sz val="8"/>
        <rFont val="TH SarabunIT๙"/>
        <family val="2"/>
      </rPr>
      <t xml:space="preserve"> </t>
    </r>
  </si>
  <si>
    <r>
      <rPr>
        <b/>
        <u val="single"/>
        <sz val="14"/>
        <rFont val="TH SarabunIT๙"/>
        <family val="2"/>
      </rPr>
      <t>หมายเหตุ</t>
    </r>
    <r>
      <rPr>
        <sz val="14"/>
        <rFont val="TH SarabunIT๙"/>
        <family val="2"/>
      </rPr>
      <t xml:space="preserve">  งบประมาณรายจ่ายประจำปี 2557 ตั้งไว้ 34,745,100 บาท</t>
    </r>
  </si>
  <si>
    <t>คำนวณฐานงบประมาณรายจ่ายประจำปี 2558 = (34,745,100 X 5%) + 34,745,100 = 36,482,355 บาท</t>
  </si>
  <si>
    <t>คำนวณฐานงบประมาณรายจ่ายประจำปี 2559 = (36,482,355 X 5%) + 36,482,355 = 38,306,472.75 บาท</t>
  </si>
  <si>
    <t>คำนวณฐานงบประมาณรายจ่ายประจำปี 2560 = (38,306,472.75 X 5%) + 38,306,472.75 = 40,221,796.38 บาท</t>
  </si>
  <si>
    <t>+2</t>
  </si>
  <si>
    <t>+6</t>
  </si>
  <si>
    <t>อันดับครูผู้ช่วย</t>
  </si>
  <si>
    <t>กองช่าง (ต่อ)</t>
  </si>
  <si>
    <t>93-2-0321</t>
  </si>
  <si>
    <t>93-2-0322</t>
  </si>
  <si>
    <t>93-2-0323</t>
  </si>
  <si>
    <t>93-2-0324</t>
  </si>
  <si>
    <t>93-2-0325</t>
  </si>
  <si>
    <t>นักบริหารงาน อบต. (รองปลัด อบต.)</t>
  </si>
  <si>
    <t xml:space="preserve">          11. บัญชีแสดงจัดคนลงสู่ตำแหน่งและการกำหนดเลขที่ตำแหน่งในส่วนราชการ</t>
  </si>
  <si>
    <t>กรอบอัตรากำลัง 3 ปี ระหว่างปี 2558 - 2560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</si>
</sst>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41E]d\ mmmm\ yyyy"/>
  </numFmts>
  <fonts count="54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3"/>
      <name val="TH SarabunIT๙"/>
      <family val="2"/>
    </font>
    <font>
      <sz val="13"/>
      <name val="TH SarabunIT๙"/>
      <family val="2"/>
    </font>
    <font>
      <b/>
      <sz val="13"/>
      <name val="TH SarabunIT๙"/>
      <family val="2"/>
    </font>
    <font>
      <sz val="12"/>
      <name val="TH SarabunIT๙"/>
      <family val="2"/>
    </font>
    <font>
      <sz val="8"/>
      <name val="TH SarabunIT๙"/>
      <family val="2"/>
    </font>
    <font>
      <sz val="15"/>
      <name val="TH SarabunIT๙"/>
      <family val="2"/>
    </font>
    <font>
      <b/>
      <sz val="15"/>
      <name val="TH SarabunIT๙"/>
      <family val="2"/>
    </font>
    <font>
      <b/>
      <sz val="14"/>
      <name val="TH SarabunIT๙"/>
      <family val="2"/>
    </font>
    <font>
      <sz val="10"/>
      <name val="TH SarabunIT๙"/>
      <family val="2"/>
    </font>
    <font>
      <sz val="11"/>
      <name val="TH SarabunIT๙"/>
      <family val="2"/>
    </font>
    <font>
      <sz val="14"/>
      <name val="TH SarabunIT๙"/>
      <family val="2"/>
    </font>
    <font>
      <b/>
      <sz val="18"/>
      <name val="TH SarabunIT๙"/>
      <family val="2"/>
    </font>
    <font>
      <b/>
      <sz val="16"/>
      <name val="TH SarabunIT๙"/>
      <family val="2"/>
    </font>
    <font>
      <b/>
      <u val="single"/>
      <sz val="14"/>
      <name val="TH SarabunIT๙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8"/>
      <name val="TH SarabunIT๙"/>
      <family val="2"/>
    </font>
    <font>
      <b/>
      <sz val="13"/>
      <color indexed="8"/>
      <name val="TH SarabunIT๙"/>
      <family val="2"/>
    </font>
    <font>
      <sz val="13"/>
      <color indexed="8"/>
      <name val="TH SarabunIT๙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theme="1"/>
      <name val="TH SarabunIT๙"/>
      <family val="2"/>
    </font>
    <font>
      <b/>
      <sz val="13"/>
      <color theme="1"/>
      <name val="TH SarabunIT๙"/>
      <family val="2"/>
    </font>
    <font>
      <sz val="13"/>
      <color theme="1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22" borderId="0" applyNumberFormat="0" applyBorder="0" applyAlignment="0" applyProtection="0"/>
    <xf numFmtId="0" fontId="43" fillId="23" borderId="1" applyNumberFormat="0" applyAlignment="0" applyProtection="0"/>
    <xf numFmtId="0" fontId="44" fillId="24" borderId="0" applyNumberFormat="0" applyBorder="0" applyAlignment="0" applyProtection="0"/>
    <xf numFmtId="0" fontId="45" fillId="0" borderId="4" applyNumberFormat="0" applyFill="0" applyAlignment="0" applyProtection="0"/>
    <xf numFmtId="0" fontId="46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47" fillId="20" borderId="5" applyNumberFormat="0" applyAlignment="0" applyProtection="0"/>
    <xf numFmtId="0" fontId="0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03">
    <xf numFmtId="0" fontId="0" fillId="0" borderId="0" xfId="0" applyFont="1" applyAlignment="1">
      <alignment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3" fillId="0" borderId="0" xfId="0" applyFont="1" applyAlignment="1">
      <alignment/>
    </xf>
    <xf numFmtId="49" fontId="53" fillId="0" borderId="0" xfId="0" applyNumberFormat="1" applyFont="1" applyAlignment="1">
      <alignment horizontal="center"/>
    </xf>
    <xf numFmtId="3" fontId="53" fillId="0" borderId="0" xfId="0" applyNumberFormat="1" applyFont="1" applyAlignment="1">
      <alignment horizontal="center"/>
    </xf>
    <xf numFmtId="0" fontId="53" fillId="0" borderId="0" xfId="0" applyFont="1" applyAlignment="1">
      <alignment horizontal="center"/>
    </xf>
    <xf numFmtId="0" fontId="53" fillId="0" borderId="0" xfId="0" applyFont="1" applyAlignment="1">
      <alignment/>
    </xf>
    <xf numFmtId="49" fontId="53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3" fontId="3" fillId="0" borderId="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5" fontId="3" fillId="0" borderId="0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0" fontId="3" fillId="0" borderId="14" xfId="0" applyFont="1" applyBorder="1" applyAlignment="1">
      <alignment/>
    </xf>
    <xf numFmtId="3" fontId="3" fillId="0" borderId="10" xfId="0" applyNumberFormat="1" applyFont="1" applyBorder="1" applyAlignment="1">
      <alignment horizontal="center"/>
    </xf>
    <xf numFmtId="0" fontId="3" fillId="0" borderId="19" xfId="0" applyFont="1" applyBorder="1" applyAlignment="1">
      <alignment/>
    </xf>
    <xf numFmtId="3" fontId="3" fillId="0" borderId="19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49" fontId="3" fillId="0" borderId="20" xfId="0" applyNumberFormat="1" applyFont="1" applyBorder="1" applyAlignment="1">
      <alignment horizontal="center"/>
    </xf>
    <xf numFmtId="3" fontId="3" fillId="0" borderId="20" xfId="0" applyNumberFormat="1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11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0" xfId="0" applyFont="1" applyBorder="1" applyAlignment="1">
      <alignment/>
    </xf>
    <xf numFmtId="49" fontId="7" fillId="0" borderId="20" xfId="0" applyNumberFormat="1" applyFont="1" applyBorder="1" applyAlignment="1">
      <alignment horizontal="center"/>
    </xf>
    <xf numFmtId="0" fontId="7" fillId="0" borderId="20" xfId="0" applyFont="1" applyBorder="1" applyAlignment="1">
      <alignment horizontal="left"/>
    </xf>
    <xf numFmtId="15" fontId="3" fillId="0" borderId="14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14" xfId="0" applyFont="1" applyBorder="1" applyAlignment="1">
      <alignment/>
    </xf>
    <xf numFmtId="0" fontId="3" fillId="0" borderId="19" xfId="0" applyFont="1" applyBorder="1" applyAlignment="1">
      <alignment/>
    </xf>
    <xf numFmtId="49" fontId="3" fillId="0" borderId="12" xfId="0" applyNumberFormat="1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/>
    </xf>
    <xf numFmtId="3" fontId="3" fillId="0" borderId="11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3" fillId="0" borderId="19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20" xfId="0" applyFont="1" applyBorder="1" applyAlignment="1">
      <alignment/>
    </xf>
    <xf numFmtId="0" fontId="3" fillId="0" borderId="20" xfId="0" applyFont="1" applyBorder="1" applyAlignment="1">
      <alignment horizontal="left"/>
    </xf>
    <xf numFmtId="0" fontId="3" fillId="0" borderId="20" xfId="0" applyFont="1" applyBorder="1" applyAlignment="1">
      <alignment/>
    </xf>
    <xf numFmtId="0" fontId="7" fillId="0" borderId="20" xfId="0" applyFont="1" applyBorder="1" applyAlignment="1">
      <alignment/>
    </xf>
    <xf numFmtId="0" fontId="11" fillId="0" borderId="20" xfId="0" applyFont="1" applyBorder="1" applyAlignment="1">
      <alignment/>
    </xf>
    <xf numFmtId="0" fontId="3" fillId="0" borderId="21" xfId="0" applyFont="1" applyBorder="1" applyAlignment="1">
      <alignment horizontal="left"/>
    </xf>
    <xf numFmtId="3" fontId="3" fillId="0" borderId="21" xfId="0" applyNumberFormat="1" applyFont="1" applyBorder="1" applyAlignment="1">
      <alignment horizontal="center"/>
    </xf>
    <xf numFmtId="0" fontId="11" fillId="0" borderId="14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0" xfId="0" applyFont="1" applyBorder="1" applyAlignment="1">
      <alignment horizontal="center"/>
    </xf>
    <xf numFmtId="16" fontId="3" fillId="0" borderId="20" xfId="0" applyNumberFormat="1" applyFont="1" applyBorder="1" applyAlignment="1">
      <alignment horizontal="center"/>
    </xf>
    <xf numFmtId="0" fontId="4" fillId="0" borderId="23" xfId="0" applyFont="1" applyBorder="1" applyAlignment="1">
      <alignment horizontal="left"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5" xfId="0" applyFont="1" applyBorder="1" applyAlignment="1">
      <alignment/>
    </xf>
    <xf numFmtId="0" fontId="12" fillId="0" borderId="16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5" fontId="12" fillId="0" borderId="0" xfId="0" applyNumberFormat="1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49" fontId="12" fillId="0" borderId="19" xfId="0" applyNumberFormat="1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22" xfId="0" applyFont="1" applyBorder="1" applyAlignment="1">
      <alignment/>
    </xf>
    <xf numFmtId="0" fontId="12" fillId="0" borderId="20" xfId="0" applyFont="1" applyBorder="1" applyAlignment="1">
      <alignment/>
    </xf>
    <xf numFmtId="3" fontId="12" fillId="0" borderId="20" xfId="0" applyNumberFormat="1" applyFont="1" applyBorder="1" applyAlignment="1">
      <alignment horizontal="center"/>
    </xf>
    <xf numFmtId="0" fontId="12" fillId="0" borderId="14" xfId="0" applyFont="1" applyBorder="1" applyAlignment="1">
      <alignment/>
    </xf>
    <xf numFmtId="3" fontId="12" fillId="0" borderId="14" xfId="0" applyNumberFormat="1" applyFont="1" applyBorder="1" applyAlignment="1">
      <alignment horizontal="center"/>
    </xf>
    <xf numFmtId="49" fontId="12" fillId="0" borderId="14" xfId="0" applyNumberFormat="1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3" fontId="12" fillId="0" borderId="21" xfId="0" applyNumberFormat="1" applyFont="1" applyBorder="1" applyAlignment="1">
      <alignment horizontal="center"/>
    </xf>
    <xf numFmtId="0" fontId="12" fillId="0" borderId="24" xfId="0" applyFont="1" applyBorder="1" applyAlignment="1">
      <alignment/>
    </xf>
    <xf numFmtId="3" fontId="12" fillId="0" borderId="1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 horizontal="center"/>
    </xf>
    <xf numFmtId="0" fontId="12" fillId="0" borderId="10" xfId="0" applyFont="1" applyBorder="1" applyAlignment="1">
      <alignment/>
    </xf>
    <xf numFmtId="0" fontId="12" fillId="0" borderId="19" xfId="0" applyFont="1" applyBorder="1" applyAlignment="1">
      <alignment/>
    </xf>
    <xf numFmtId="3" fontId="12" fillId="0" borderId="19" xfId="0" applyNumberFormat="1" applyFont="1" applyBorder="1" applyAlignment="1">
      <alignment horizontal="center"/>
    </xf>
    <xf numFmtId="3" fontId="12" fillId="0" borderId="11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3" fontId="12" fillId="0" borderId="16" xfId="0" applyNumberFormat="1" applyFont="1" applyBorder="1" applyAlignment="1">
      <alignment horizontal="center"/>
    </xf>
    <xf numFmtId="3" fontId="12" fillId="0" borderId="17" xfId="0" applyNumberFormat="1" applyFont="1" applyBorder="1" applyAlignment="1">
      <alignment horizontal="center"/>
    </xf>
    <xf numFmtId="49" fontId="12" fillId="0" borderId="20" xfId="0" applyNumberFormat="1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3" fontId="12" fillId="0" borderId="23" xfId="0" applyNumberFormat="1" applyFont="1" applyBorder="1" applyAlignment="1">
      <alignment horizontal="center"/>
    </xf>
    <xf numFmtId="0" fontId="12" fillId="0" borderId="21" xfId="0" applyFont="1" applyBorder="1" applyAlignment="1">
      <alignment/>
    </xf>
    <xf numFmtId="4" fontId="12" fillId="0" borderId="20" xfId="0" applyNumberFormat="1" applyFont="1" applyBorder="1" applyAlignment="1">
      <alignment horizontal="center"/>
    </xf>
    <xf numFmtId="4" fontId="12" fillId="0" borderId="23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4" fontId="12" fillId="0" borderId="0" xfId="0" applyNumberFormat="1" applyFont="1" applyAlignment="1">
      <alignment horizontal="center"/>
    </xf>
    <xf numFmtId="0" fontId="12" fillId="0" borderId="20" xfId="0" applyFont="1" applyBorder="1" applyAlignment="1">
      <alignment horizontal="left"/>
    </xf>
    <xf numFmtId="15" fontId="5" fillId="0" borderId="0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8" fillId="0" borderId="20" xfId="0" applyFont="1" applyBorder="1" applyAlignment="1">
      <alignment horizontal="left"/>
    </xf>
    <xf numFmtId="0" fontId="8" fillId="0" borderId="20" xfId="0" applyFont="1" applyBorder="1" applyAlignment="1">
      <alignment/>
    </xf>
    <xf numFmtId="0" fontId="8" fillId="0" borderId="14" xfId="0" applyFont="1" applyBorder="1" applyAlignment="1">
      <alignment horizontal="left"/>
    </xf>
    <xf numFmtId="0" fontId="7" fillId="0" borderId="14" xfId="0" applyFont="1" applyBorder="1" applyAlignment="1">
      <alignment horizontal="center"/>
    </xf>
    <xf numFmtId="0" fontId="7" fillId="0" borderId="19" xfId="0" applyFont="1" applyBorder="1" applyAlignment="1">
      <alignment/>
    </xf>
    <xf numFmtId="0" fontId="7" fillId="0" borderId="19" xfId="0" applyFont="1" applyBorder="1" applyAlignment="1">
      <alignment horizontal="center"/>
    </xf>
    <xf numFmtId="0" fontId="7" fillId="0" borderId="13" xfId="0" applyFont="1" applyBorder="1" applyAlignment="1">
      <alignment wrapText="1"/>
    </xf>
    <xf numFmtId="0" fontId="7" fillId="0" borderId="11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17" xfId="0" applyFont="1" applyBorder="1" applyAlignment="1">
      <alignment wrapText="1"/>
    </xf>
    <xf numFmtId="0" fontId="7" fillId="0" borderId="12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3" fontId="12" fillId="0" borderId="12" xfId="0" applyNumberFormat="1" applyFont="1" applyBorder="1" applyAlignment="1">
      <alignment horizontal="center"/>
    </xf>
    <xf numFmtId="0" fontId="12" fillId="0" borderId="18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20" xfId="0" applyFont="1" applyBorder="1" applyAlignment="1">
      <alignment horizontal="left"/>
    </xf>
    <xf numFmtId="0" fontId="9" fillId="0" borderId="10" xfId="0" applyFont="1" applyBorder="1" applyAlignment="1">
      <alignment/>
    </xf>
    <xf numFmtId="4" fontId="12" fillId="0" borderId="0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2" fillId="0" borderId="20" xfId="0" applyFont="1" applyBorder="1" applyAlignment="1">
      <alignment/>
    </xf>
    <xf numFmtId="0" fontId="4" fillId="0" borderId="2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10" fillId="0" borderId="20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14" xfId="0" applyFont="1" applyBorder="1" applyAlignment="1">
      <alignment/>
    </xf>
    <xf numFmtId="0" fontId="11" fillId="0" borderId="14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49" fontId="8" fillId="0" borderId="2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0"/>
  <sheetViews>
    <sheetView tabSelected="1" zoomScale="90" zoomScaleNormal="90" zoomScalePageLayoutView="0" workbookViewId="0" topLeftCell="A76">
      <selection activeCell="L8" sqref="L8"/>
    </sheetView>
  </sheetViews>
  <sheetFormatPr defaultColWidth="9.140625" defaultRowHeight="15"/>
  <cols>
    <col min="1" max="1" width="31.7109375" style="43" customWidth="1"/>
    <col min="2" max="8" width="6.8515625" style="42" customWidth="1"/>
    <col min="9" max="9" width="9.57421875" style="42" customWidth="1"/>
    <col min="10" max="16384" width="9.00390625" style="43" customWidth="1"/>
  </cols>
  <sheetData>
    <row r="1" spans="1:9" ht="21" customHeight="1">
      <c r="A1" s="176" t="s">
        <v>281</v>
      </c>
      <c r="B1" s="176"/>
      <c r="C1" s="176"/>
      <c r="D1" s="176"/>
      <c r="E1" s="176"/>
      <c r="F1" s="176"/>
      <c r="G1" s="176"/>
      <c r="H1" s="176"/>
      <c r="I1" s="176"/>
    </row>
    <row r="2" ht="21" customHeight="1"/>
    <row r="3" spans="1:9" ht="21" customHeight="1">
      <c r="A3" s="186" t="s">
        <v>0</v>
      </c>
      <c r="B3" s="44" t="s">
        <v>1</v>
      </c>
      <c r="C3" s="177" t="s">
        <v>257</v>
      </c>
      <c r="D3" s="178"/>
      <c r="E3" s="179"/>
      <c r="F3" s="177" t="s">
        <v>7</v>
      </c>
      <c r="G3" s="178"/>
      <c r="H3" s="179"/>
      <c r="I3" s="45"/>
    </row>
    <row r="4" spans="1:9" ht="21" customHeight="1">
      <c r="A4" s="187"/>
      <c r="B4" s="46" t="s">
        <v>2</v>
      </c>
      <c r="C4" s="180" t="s">
        <v>5</v>
      </c>
      <c r="D4" s="181"/>
      <c r="E4" s="182"/>
      <c r="F4" s="180" t="s">
        <v>8</v>
      </c>
      <c r="G4" s="181"/>
      <c r="H4" s="182"/>
      <c r="I4" s="47" t="s">
        <v>9</v>
      </c>
    </row>
    <row r="5" spans="1:9" ht="21" customHeight="1">
      <c r="A5" s="187"/>
      <c r="B5" s="46" t="s">
        <v>4</v>
      </c>
      <c r="C5" s="183" t="s">
        <v>6</v>
      </c>
      <c r="D5" s="184"/>
      <c r="E5" s="185"/>
      <c r="F5" s="48"/>
      <c r="G5" s="49"/>
      <c r="H5" s="50"/>
      <c r="I5" s="47"/>
    </row>
    <row r="6" spans="1:9" ht="21" customHeight="1">
      <c r="A6" s="188"/>
      <c r="B6" s="49" t="s">
        <v>3</v>
      </c>
      <c r="C6" s="48">
        <v>2558</v>
      </c>
      <c r="D6" s="51">
        <v>2559</v>
      </c>
      <c r="E6" s="50">
        <v>2560</v>
      </c>
      <c r="F6" s="48">
        <v>2558</v>
      </c>
      <c r="G6" s="51">
        <v>2559</v>
      </c>
      <c r="H6" s="50">
        <v>2560</v>
      </c>
      <c r="I6" s="50"/>
    </row>
    <row r="7" spans="1:9" ht="21" customHeight="1">
      <c r="A7" s="53" t="s">
        <v>12</v>
      </c>
      <c r="B7" s="52">
        <v>1</v>
      </c>
      <c r="C7" s="52">
        <v>1</v>
      </c>
      <c r="D7" s="52">
        <v>1</v>
      </c>
      <c r="E7" s="52">
        <v>1</v>
      </c>
      <c r="F7" s="52"/>
      <c r="G7" s="52"/>
      <c r="H7" s="52"/>
      <c r="I7" s="52"/>
    </row>
    <row r="8" spans="1:9" ht="21" customHeight="1">
      <c r="A8" s="53" t="s">
        <v>228</v>
      </c>
      <c r="B8" s="52" t="s">
        <v>74</v>
      </c>
      <c r="C8" s="52">
        <v>1</v>
      </c>
      <c r="D8" s="52">
        <v>1</v>
      </c>
      <c r="E8" s="52">
        <v>1</v>
      </c>
      <c r="F8" s="54" t="s">
        <v>75</v>
      </c>
      <c r="G8" s="52"/>
      <c r="H8" s="52"/>
      <c r="I8" s="52"/>
    </row>
    <row r="9" spans="1:9" ht="21" customHeight="1">
      <c r="A9" s="141" t="s">
        <v>10</v>
      </c>
      <c r="B9" s="52"/>
      <c r="C9" s="52"/>
      <c r="D9" s="52"/>
      <c r="E9" s="52"/>
      <c r="F9" s="52"/>
      <c r="G9" s="52"/>
      <c r="H9" s="52"/>
      <c r="I9" s="52"/>
    </row>
    <row r="10" spans="1:9" ht="21" customHeight="1">
      <c r="A10" s="53" t="s">
        <v>263</v>
      </c>
      <c r="B10" s="52">
        <v>1</v>
      </c>
      <c r="C10" s="52">
        <v>1</v>
      </c>
      <c r="D10" s="52">
        <v>1</v>
      </c>
      <c r="E10" s="52">
        <v>1</v>
      </c>
      <c r="F10" s="52"/>
      <c r="G10" s="52"/>
      <c r="H10" s="52"/>
      <c r="I10" s="52"/>
    </row>
    <row r="11" spans="1:9" ht="21" customHeight="1">
      <c r="A11" s="53" t="s">
        <v>11</v>
      </c>
      <c r="B11" s="52">
        <v>1</v>
      </c>
      <c r="C11" s="52">
        <v>1</v>
      </c>
      <c r="D11" s="52">
        <v>1</v>
      </c>
      <c r="E11" s="52">
        <v>1</v>
      </c>
      <c r="F11" s="52"/>
      <c r="G11" s="52"/>
      <c r="H11" s="52"/>
      <c r="I11" s="52"/>
    </row>
    <row r="12" spans="1:9" ht="21" customHeight="1">
      <c r="A12" s="53" t="s">
        <v>13</v>
      </c>
      <c r="B12" s="52">
        <v>1</v>
      </c>
      <c r="C12" s="52">
        <v>1</v>
      </c>
      <c r="D12" s="52">
        <v>1</v>
      </c>
      <c r="E12" s="52">
        <v>1</v>
      </c>
      <c r="F12" s="52"/>
      <c r="G12" s="52"/>
      <c r="H12" s="52"/>
      <c r="I12" s="52"/>
    </row>
    <row r="13" spans="1:9" ht="21" customHeight="1">
      <c r="A13" s="53" t="s">
        <v>14</v>
      </c>
      <c r="B13" s="52">
        <v>1</v>
      </c>
      <c r="C13" s="52">
        <v>1</v>
      </c>
      <c r="D13" s="52">
        <v>1</v>
      </c>
      <c r="E13" s="52">
        <v>1</v>
      </c>
      <c r="F13" s="52"/>
      <c r="G13" s="52"/>
      <c r="H13" s="52"/>
      <c r="I13" s="52"/>
    </row>
    <row r="14" spans="1:9" ht="21" customHeight="1">
      <c r="A14" s="53" t="s">
        <v>15</v>
      </c>
      <c r="B14" s="52">
        <v>1</v>
      </c>
      <c r="C14" s="52">
        <v>1</v>
      </c>
      <c r="D14" s="52">
        <v>1</v>
      </c>
      <c r="E14" s="52">
        <v>1</v>
      </c>
      <c r="F14" s="52"/>
      <c r="G14" s="52"/>
      <c r="H14" s="52"/>
      <c r="I14" s="52"/>
    </row>
    <row r="15" spans="1:9" ht="21" customHeight="1">
      <c r="A15" s="53" t="s">
        <v>229</v>
      </c>
      <c r="B15" s="52" t="s">
        <v>74</v>
      </c>
      <c r="C15" s="52">
        <v>1</v>
      </c>
      <c r="D15" s="52">
        <v>1</v>
      </c>
      <c r="E15" s="52">
        <v>1</v>
      </c>
      <c r="F15" s="54" t="s">
        <v>75</v>
      </c>
      <c r="G15" s="52"/>
      <c r="H15" s="52"/>
      <c r="I15" s="52"/>
    </row>
    <row r="16" spans="1:9" ht="21" customHeight="1">
      <c r="A16" s="53" t="s">
        <v>19</v>
      </c>
      <c r="B16" s="52">
        <v>1</v>
      </c>
      <c r="C16" s="52">
        <v>1</v>
      </c>
      <c r="D16" s="52">
        <v>1</v>
      </c>
      <c r="E16" s="52">
        <v>1</v>
      </c>
      <c r="F16" s="52"/>
      <c r="G16" s="52"/>
      <c r="H16" s="52"/>
      <c r="I16" s="52"/>
    </row>
    <row r="17" spans="1:9" ht="21" customHeight="1">
      <c r="A17" s="53" t="s">
        <v>20</v>
      </c>
      <c r="B17" s="52">
        <v>1</v>
      </c>
      <c r="C17" s="52">
        <v>1</v>
      </c>
      <c r="D17" s="52">
        <v>1</v>
      </c>
      <c r="E17" s="52">
        <v>1</v>
      </c>
      <c r="F17" s="52"/>
      <c r="G17" s="52"/>
      <c r="H17" s="52"/>
      <c r="I17" s="52"/>
    </row>
    <row r="18" spans="1:9" ht="21" customHeight="1">
      <c r="A18" s="53" t="s">
        <v>16</v>
      </c>
      <c r="B18" s="52">
        <v>1</v>
      </c>
      <c r="C18" s="52">
        <v>1</v>
      </c>
      <c r="D18" s="52">
        <v>1</v>
      </c>
      <c r="E18" s="52">
        <v>1</v>
      </c>
      <c r="F18" s="52"/>
      <c r="G18" s="52"/>
      <c r="H18" s="52"/>
      <c r="I18" s="52"/>
    </row>
    <row r="19" spans="1:9" ht="21" customHeight="1">
      <c r="A19" s="142" t="s">
        <v>29</v>
      </c>
      <c r="B19" s="52"/>
      <c r="C19" s="52"/>
      <c r="D19" s="52"/>
      <c r="E19" s="52"/>
      <c r="F19" s="52"/>
      <c r="G19" s="52"/>
      <c r="H19" s="52"/>
      <c r="I19" s="52"/>
    </row>
    <row r="20" spans="1:9" ht="21" customHeight="1">
      <c r="A20" s="53" t="s">
        <v>30</v>
      </c>
      <c r="B20" s="52">
        <v>1</v>
      </c>
      <c r="C20" s="52">
        <v>1</v>
      </c>
      <c r="D20" s="52">
        <v>1</v>
      </c>
      <c r="E20" s="52">
        <v>1</v>
      </c>
      <c r="F20" s="52"/>
      <c r="G20" s="52"/>
      <c r="H20" s="52"/>
      <c r="I20" s="52"/>
    </row>
    <row r="21" spans="1:9" ht="21" customHeight="1">
      <c r="A21" s="142" t="s">
        <v>31</v>
      </c>
      <c r="B21" s="52"/>
      <c r="C21" s="52"/>
      <c r="D21" s="52"/>
      <c r="E21" s="52"/>
      <c r="F21" s="52"/>
      <c r="G21" s="52"/>
      <c r="H21" s="52"/>
      <c r="I21" s="52"/>
    </row>
    <row r="22" spans="1:9" ht="21" customHeight="1">
      <c r="A22" s="53" t="s">
        <v>35</v>
      </c>
      <c r="B22" s="52">
        <v>1</v>
      </c>
      <c r="C22" s="52">
        <v>1</v>
      </c>
      <c r="D22" s="52">
        <v>1</v>
      </c>
      <c r="E22" s="52">
        <v>1</v>
      </c>
      <c r="F22" s="52"/>
      <c r="G22" s="52"/>
      <c r="H22" s="52"/>
      <c r="I22" s="52"/>
    </row>
    <row r="23" spans="1:9" ht="21" customHeight="1">
      <c r="A23" s="53" t="s">
        <v>34</v>
      </c>
      <c r="B23" s="52">
        <v>1</v>
      </c>
      <c r="C23" s="52">
        <v>1</v>
      </c>
      <c r="D23" s="52">
        <v>1</v>
      </c>
      <c r="E23" s="52">
        <v>1</v>
      </c>
      <c r="F23" s="52"/>
      <c r="G23" s="52"/>
      <c r="H23" s="52"/>
      <c r="I23" s="52"/>
    </row>
    <row r="24" spans="1:9" ht="21" customHeight="1">
      <c r="A24" s="53" t="s">
        <v>36</v>
      </c>
      <c r="B24" s="52">
        <v>1</v>
      </c>
      <c r="C24" s="52">
        <v>1</v>
      </c>
      <c r="D24" s="52">
        <v>1</v>
      </c>
      <c r="E24" s="52">
        <v>1</v>
      </c>
      <c r="F24" s="52"/>
      <c r="G24" s="52"/>
      <c r="H24" s="52"/>
      <c r="I24" s="52"/>
    </row>
    <row r="25" spans="1:9" ht="21" customHeight="1">
      <c r="A25" s="142" t="s">
        <v>38</v>
      </c>
      <c r="B25" s="52"/>
      <c r="C25" s="52"/>
      <c r="D25" s="52"/>
      <c r="E25" s="52"/>
      <c r="F25" s="52"/>
      <c r="G25" s="52"/>
      <c r="H25" s="52"/>
      <c r="I25" s="52"/>
    </row>
    <row r="26" spans="1:9" ht="21" customHeight="1">
      <c r="A26" s="53" t="s">
        <v>247</v>
      </c>
      <c r="B26" s="52">
        <v>5</v>
      </c>
      <c r="C26" s="52">
        <v>5</v>
      </c>
      <c r="D26" s="52">
        <v>5</v>
      </c>
      <c r="E26" s="52">
        <v>5</v>
      </c>
      <c r="F26" s="52"/>
      <c r="G26" s="52"/>
      <c r="H26" s="52"/>
      <c r="I26" s="52"/>
    </row>
    <row r="27" spans="1:9" ht="21" customHeight="1">
      <c r="A27" s="53" t="s">
        <v>40</v>
      </c>
      <c r="B27" s="52">
        <v>1</v>
      </c>
      <c r="C27" s="52">
        <v>1</v>
      </c>
      <c r="D27" s="52">
        <v>1</v>
      </c>
      <c r="E27" s="52">
        <v>1</v>
      </c>
      <c r="F27" s="52"/>
      <c r="G27" s="52"/>
      <c r="H27" s="52"/>
      <c r="I27" s="52"/>
    </row>
    <row r="28" spans="1:9" ht="21" customHeight="1">
      <c r="A28" s="53" t="s">
        <v>41</v>
      </c>
      <c r="B28" s="52">
        <v>1</v>
      </c>
      <c r="C28" s="52">
        <v>1</v>
      </c>
      <c r="D28" s="52">
        <v>1</v>
      </c>
      <c r="E28" s="52">
        <v>1</v>
      </c>
      <c r="F28" s="52"/>
      <c r="G28" s="52"/>
      <c r="H28" s="52"/>
      <c r="I28" s="52"/>
    </row>
    <row r="29" spans="1:9" ht="21" customHeight="1">
      <c r="A29" s="53" t="s">
        <v>37</v>
      </c>
      <c r="B29" s="52">
        <v>1</v>
      </c>
      <c r="C29" s="52">
        <v>1</v>
      </c>
      <c r="D29" s="52">
        <v>1</v>
      </c>
      <c r="E29" s="52">
        <v>1</v>
      </c>
      <c r="F29" s="52"/>
      <c r="G29" s="52"/>
      <c r="H29" s="52"/>
      <c r="I29" s="52"/>
    </row>
    <row r="30" spans="1:9" ht="21" customHeight="1">
      <c r="A30" s="141" t="s">
        <v>17</v>
      </c>
      <c r="B30" s="52"/>
      <c r="C30" s="52"/>
      <c r="D30" s="52"/>
      <c r="E30" s="52"/>
      <c r="F30" s="52"/>
      <c r="G30" s="52"/>
      <c r="H30" s="52"/>
      <c r="I30" s="52"/>
    </row>
    <row r="31" spans="1:9" ht="21" customHeight="1">
      <c r="A31" s="53" t="s">
        <v>258</v>
      </c>
      <c r="B31" s="52">
        <v>1</v>
      </c>
      <c r="C31" s="52">
        <v>1</v>
      </c>
      <c r="D31" s="52">
        <v>1</v>
      </c>
      <c r="E31" s="52">
        <v>1</v>
      </c>
      <c r="F31" s="52"/>
      <c r="G31" s="52"/>
      <c r="H31" s="52"/>
      <c r="I31" s="52"/>
    </row>
    <row r="32" spans="1:9" ht="21" customHeight="1">
      <c r="A32" s="53" t="s">
        <v>21</v>
      </c>
      <c r="B32" s="52">
        <v>1</v>
      </c>
      <c r="C32" s="52">
        <v>1</v>
      </c>
      <c r="D32" s="52">
        <v>1</v>
      </c>
      <c r="E32" s="52">
        <v>1</v>
      </c>
      <c r="F32" s="52"/>
      <c r="G32" s="52"/>
      <c r="H32" s="52"/>
      <c r="I32" s="52"/>
    </row>
    <row r="33" spans="1:9" ht="21" customHeight="1">
      <c r="A33" s="53" t="s">
        <v>32</v>
      </c>
      <c r="B33" s="52" t="s">
        <v>74</v>
      </c>
      <c r="C33" s="52">
        <v>1</v>
      </c>
      <c r="D33" s="52">
        <v>1</v>
      </c>
      <c r="E33" s="52">
        <v>1</v>
      </c>
      <c r="F33" s="54" t="s">
        <v>75</v>
      </c>
      <c r="G33" s="52"/>
      <c r="H33" s="52"/>
      <c r="I33" s="52"/>
    </row>
    <row r="34" spans="1:9" ht="21" customHeight="1">
      <c r="A34" s="53" t="s">
        <v>23</v>
      </c>
      <c r="B34" s="52">
        <v>1</v>
      </c>
      <c r="C34" s="52">
        <v>1</v>
      </c>
      <c r="D34" s="52">
        <v>1</v>
      </c>
      <c r="E34" s="52">
        <v>1</v>
      </c>
      <c r="F34" s="52"/>
      <c r="G34" s="52"/>
      <c r="H34" s="52"/>
      <c r="I34" s="52"/>
    </row>
    <row r="35" spans="1:9" ht="21" customHeight="1">
      <c r="A35" s="53" t="s">
        <v>24</v>
      </c>
      <c r="B35" s="52">
        <v>1</v>
      </c>
      <c r="C35" s="52">
        <v>1</v>
      </c>
      <c r="D35" s="52">
        <v>1</v>
      </c>
      <c r="E35" s="52">
        <v>1</v>
      </c>
      <c r="F35" s="52"/>
      <c r="G35" s="52"/>
      <c r="H35" s="52"/>
      <c r="I35" s="52"/>
    </row>
    <row r="36" spans="1:9" ht="21" customHeight="1">
      <c r="A36" s="53" t="s">
        <v>248</v>
      </c>
      <c r="B36" s="52">
        <v>2</v>
      </c>
      <c r="C36" s="52">
        <v>2</v>
      </c>
      <c r="D36" s="52">
        <v>2</v>
      </c>
      <c r="E36" s="52">
        <v>2</v>
      </c>
      <c r="F36" s="52"/>
      <c r="G36" s="52"/>
      <c r="H36" s="52"/>
      <c r="I36" s="52"/>
    </row>
    <row r="37" spans="1:9" ht="21" customHeight="1">
      <c r="A37" s="142" t="s">
        <v>29</v>
      </c>
      <c r="B37" s="52"/>
      <c r="C37" s="52"/>
      <c r="D37" s="52"/>
      <c r="E37" s="52"/>
      <c r="F37" s="52"/>
      <c r="G37" s="52"/>
      <c r="H37" s="52"/>
      <c r="I37" s="52"/>
    </row>
    <row r="38" spans="1:9" ht="21" customHeight="1">
      <c r="A38" s="53" t="s">
        <v>44</v>
      </c>
      <c r="B38" s="52">
        <v>1</v>
      </c>
      <c r="C38" s="52">
        <v>1</v>
      </c>
      <c r="D38" s="52">
        <v>1</v>
      </c>
      <c r="E38" s="52">
        <v>1</v>
      </c>
      <c r="F38" s="52"/>
      <c r="G38" s="52"/>
      <c r="H38" s="52"/>
      <c r="I38" s="52"/>
    </row>
    <row r="39" ht="21" customHeight="1"/>
    <row r="40" ht="21" customHeight="1"/>
    <row r="41" ht="21" customHeight="1">
      <c r="I41" s="42">
        <v>15</v>
      </c>
    </row>
    <row r="42" ht="21" customHeight="1"/>
    <row r="43" spans="1:9" ht="21" customHeight="1">
      <c r="A43" s="186" t="s">
        <v>0</v>
      </c>
      <c r="B43" s="44" t="s">
        <v>1</v>
      </c>
      <c r="C43" s="177" t="s">
        <v>257</v>
      </c>
      <c r="D43" s="178"/>
      <c r="E43" s="179"/>
      <c r="F43" s="177" t="s">
        <v>7</v>
      </c>
      <c r="G43" s="178"/>
      <c r="H43" s="179"/>
      <c r="I43" s="45"/>
    </row>
    <row r="44" spans="1:9" ht="21" customHeight="1">
      <c r="A44" s="187"/>
      <c r="B44" s="46" t="s">
        <v>2</v>
      </c>
      <c r="C44" s="180" t="s">
        <v>5</v>
      </c>
      <c r="D44" s="181"/>
      <c r="E44" s="182"/>
      <c r="F44" s="180" t="s">
        <v>8</v>
      </c>
      <c r="G44" s="181"/>
      <c r="H44" s="182"/>
      <c r="I44" s="47" t="s">
        <v>9</v>
      </c>
    </row>
    <row r="45" spans="1:9" ht="21" customHeight="1">
      <c r="A45" s="187"/>
      <c r="B45" s="46" t="s">
        <v>4</v>
      </c>
      <c r="C45" s="183" t="s">
        <v>6</v>
      </c>
      <c r="D45" s="184"/>
      <c r="E45" s="185"/>
      <c r="F45" s="48"/>
      <c r="G45" s="49"/>
      <c r="H45" s="50"/>
      <c r="I45" s="47"/>
    </row>
    <row r="46" spans="1:9" ht="21" customHeight="1">
      <c r="A46" s="188"/>
      <c r="B46" s="49" t="s">
        <v>3</v>
      </c>
      <c r="C46" s="48">
        <v>2558</v>
      </c>
      <c r="D46" s="51">
        <v>2559</v>
      </c>
      <c r="E46" s="50">
        <v>2560</v>
      </c>
      <c r="F46" s="48">
        <v>2558</v>
      </c>
      <c r="G46" s="51">
        <v>2559</v>
      </c>
      <c r="H46" s="50">
        <v>2560</v>
      </c>
      <c r="I46" s="50"/>
    </row>
    <row r="47" spans="1:9" ht="21" customHeight="1">
      <c r="A47" s="142" t="s">
        <v>251</v>
      </c>
      <c r="B47" s="52"/>
      <c r="C47" s="52"/>
      <c r="D47" s="52"/>
      <c r="E47" s="52"/>
      <c r="F47" s="52"/>
      <c r="G47" s="52"/>
      <c r="H47" s="52"/>
      <c r="I47" s="52"/>
    </row>
    <row r="48" spans="1:9" ht="21" customHeight="1">
      <c r="A48" s="142" t="s">
        <v>31</v>
      </c>
      <c r="B48" s="52"/>
      <c r="C48" s="52"/>
      <c r="D48" s="52"/>
      <c r="E48" s="52"/>
      <c r="F48" s="52"/>
      <c r="G48" s="52"/>
      <c r="H48" s="52"/>
      <c r="I48" s="52"/>
    </row>
    <row r="49" spans="1:9" ht="21" customHeight="1">
      <c r="A49" s="53" t="s">
        <v>34</v>
      </c>
      <c r="B49" s="52">
        <v>1</v>
      </c>
      <c r="C49" s="52">
        <v>1</v>
      </c>
      <c r="D49" s="52">
        <v>1</v>
      </c>
      <c r="E49" s="52">
        <v>1</v>
      </c>
      <c r="F49" s="52"/>
      <c r="G49" s="52"/>
      <c r="H49" s="52"/>
      <c r="I49" s="52"/>
    </row>
    <row r="50" spans="1:9" ht="21" customHeight="1">
      <c r="A50" s="53" t="s">
        <v>42</v>
      </c>
      <c r="B50" s="52">
        <v>1</v>
      </c>
      <c r="C50" s="52">
        <v>1</v>
      </c>
      <c r="D50" s="52">
        <v>1</v>
      </c>
      <c r="E50" s="52">
        <v>1</v>
      </c>
      <c r="F50" s="52"/>
      <c r="G50" s="52"/>
      <c r="H50" s="52"/>
      <c r="I50" s="52"/>
    </row>
    <row r="51" spans="1:9" ht="21" customHeight="1">
      <c r="A51" s="142" t="s">
        <v>38</v>
      </c>
      <c r="B51" s="52"/>
      <c r="C51" s="52"/>
      <c r="D51" s="52"/>
      <c r="E51" s="52"/>
      <c r="F51" s="52"/>
      <c r="G51" s="52"/>
      <c r="H51" s="52"/>
      <c r="I51" s="52"/>
    </row>
    <row r="52" spans="1:9" ht="21" customHeight="1">
      <c r="A52" s="53" t="s">
        <v>43</v>
      </c>
      <c r="B52" s="52">
        <v>1</v>
      </c>
      <c r="C52" s="52">
        <v>1</v>
      </c>
      <c r="D52" s="52">
        <v>1</v>
      </c>
      <c r="E52" s="52">
        <v>1</v>
      </c>
      <c r="F52" s="52"/>
      <c r="G52" s="52"/>
      <c r="H52" s="52"/>
      <c r="I52" s="52"/>
    </row>
    <row r="53" spans="1:9" ht="21" customHeight="1">
      <c r="A53" s="141" t="s">
        <v>18</v>
      </c>
      <c r="B53" s="52"/>
      <c r="C53" s="52"/>
      <c r="D53" s="52"/>
      <c r="E53" s="52"/>
      <c r="F53" s="52"/>
      <c r="G53" s="52"/>
      <c r="H53" s="52"/>
      <c r="I53" s="52"/>
    </row>
    <row r="54" spans="1:9" ht="21" customHeight="1">
      <c r="A54" s="55" t="s">
        <v>259</v>
      </c>
      <c r="B54" s="52">
        <v>1</v>
      </c>
      <c r="C54" s="52">
        <v>1</v>
      </c>
      <c r="D54" s="52">
        <v>1</v>
      </c>
      <c r="E54" s="52">
        <v>1</v>
      </c>
      <c r="F54" s="52"/>
      <c r="G54" s="52"/>
      <c r="H54" s="52"/>
      <c r="I54" s="52"/>
    </row>
    <row r="55" spans="1:9" ht="21" customHeight="1">
      <c r="A55" s="53" t="s">
        <v>25</v>
      </c>
      <c r="B55" s="52">
        <v>1</v>
      </c>
      <c r="C55" s="52">
        <v>2</v>
      </c>
      <c r="D55" s="52">
        <v>2</v>
      </c>
      <c r="E55" s="52">
        <v>2</v>
      </c>
      <c r="F55" s="54" t="s">
        <v>75</v>
      </c>
      <c r="G55" s="52"/>
      <c r="H55" s="52"/>
      <c r="I55" s="52"/>
    </row>
    <row r="56" spans="1:9" ht="21" customHeight="1">
      <c r="A56" s="53" t="s">
        <v>26</v>
      </c>
      <c r="B56" s="52">
        <v>1</v>
      </c>
      <c r="C56" s="52">
        <v>1</v>
      </c>
      <c r="D56" s="52">
        <v>1</v>
      </c>
      <c r="E56" s="52">
        <v>1</v>
      </c>
      <c r="F56" s="52"/>
      <c r="G56" s="52"/>
      <c r="H56" s="52"/>
      <c r="I56" s="52"/>
    </row>
    <row r="57" spans="1:9" ht="21" customHeight="1">
      <c r="A57" s="53" t="s">
        <v>27</v>
      </c>
      <c r="B57" s="52">
        <v>1</v>
      </c>
      <c r="C57" s="52">
        <v>1</v>
      </c>
      <c r="D57" s="52">
        <v>1</v>
      </c>
      <c r="E57" s="52">
        <v>1</v>
      </c>
      <c r="F57" s="52"/>
      <c r="G57" s="52"/>
      <c r="H57" s="52"/>
      <c r="I57" s="52"/>
    </row>
    <row r="58" spans="1:9" ht="21" customHeight="1">
      <c r="A58" s="53" t="s">
        <v>28</v>
      </c>
      <c r="B58" s="52">
        <v>1</v>
      </c>
      <c r="C58" s="52">
        <v>1</v>
      </c>
      <c r="D58" s="52">
        <v>1</v>
      </c>
      <c r="E58" s="52">
        <v>1</v>
      </c>
      <c r="F58" s="52"/>
      <c r="G58" s="52"/>
      <c r="H58" s="52"/>
      <c r="I58" s="52"/>
    </row>
    <row r="59" spans="1:9" ht="21" customHeight="1">
      <c r="A59" s="53" t="s">
        <v>202</v>
      </c>
      <c r="B59" s="52">
        <v>1</v>
      </c>
      <c r="C59" s="52" t="s">
        <v>74</v>
      </c>
      <c r="D59" s="52" t="s">
        <v>74</v>
      </c>
      <c r="E59" s="52" t="s">
        <v>74</v>
      </c>
      <c r="F59" s="52">
        <v>-1</v>
      </c>
      <c r="G59" s="52"/>
      <c r="H59" s="52"/>
      <c r="I59" s="52"/>
    </row>
    <row r="60" spans="1:9" ht="21" customHeight="1">
      <c r="A60" s="142" t="s">
        <v>31</v>
      </c>
      <c r="B60" s="52"/>
      <c r="C60" s="52"/>
      <c r="D60" s="52"/>
      <c r="E60" s="52"/>
      <c r="F60" s="52"/>
      <c r="G60" s="52"/>
      <c r="H60" s="52"/>
      <c r="I60" s="52"/>
    </row>
    <row r="61" spans="1:9" ht="21" customHeight="1">
      <c r="A61" s="53" t="s">
        <v>34</v>
      </c>
      <c r="B61" s="52">
        <v>1</v>
      </c>
      <c r="C61" s="52">
        <v>1</v>
      </c>
      <c r="D61" s="52">
        <v>1</v>
      </c>
      <c r="E61" s="52">
        <v>1</v>
      </c>
      <c r="F61" s="52"/>
      <c r="G61" s="52"/>
      <c r="H61" s="52"/>
      <c r="I61" s="52"/>
    </row>
    <row r="62" spans="1:9" ht="21" customHeight="1">
      <c r="A62" s="53" t="s">
        <v>46</v>
      </c>
      <c r="B62" s="52">
        <v>1</v>
      </c>
      <c r="C62" s="52">
        <v>1</v>
      </c>
      <c r="D62" s="52">
        <v>1</v>
      </c>
      <c r="E62" s="52">
        <v>1</v>
      </c>
      <c r="F62" s="52"/>
      <c r="G62" s="52"/>
      <c r="H62" s="52"/>
      <c r="I62" s="52"/>
    </row>
    <row r="63" spans="1:9" ht="21" customHeight="1">
      <c r="A63" s="53" t="s">
        <v>45</v>
      </c>
      <c r="B63" s="52">
        <v>1</v>
      </c>
      <c r="C63" s="52">
        <v>1</v>
      </c>
      <c r="D63" s="52">
        <v>1</v>
      </c>
      <c r="E63" s="52">
        <v>1</v>
      </c>
      <c r="F63" s="52"/>
      <c r="G63" s="52"/>
      <c r="H63" s="52"/>
      <c r="I63" s="52"/>
    </row>
    <row r="64" spans="1:9" ht="21" customHeight="1">
      <c r="A64" s="53" t="s">
        <v>55</v>
      </c>
      <c r="B64" s="52">
        <v>1</v>
      </c>
      <c r="C64" s="52" t="s">
        <v>74</v>
      </c>
      <c r="D64" s="52" t="s">
        <v>74</v>
      </c>
      <c r="E64" s="52" t="s">
        <v>74</v>
      </c>
      <c r="F64" s="52">
        <v>-1</v>
      </c>
      <c r="G64" s="52"/>
      <c r="H64" s="52"/>
      <c r="I64" s="52"/>
    </row>
    <row r="65" spans="1:9" ht="21" customHeight="1">
      <c r="A65" s="142" t="s">
        <v>38</v>
      </c>
      <c r="B65" s="52"/>
      <c r="C65" s="52"/>
      <c r="D65" s="52"/>
      <c r="E65" s="52"/>
      <c r="F65" s="52"/>
      <c r="G65" s="52"/>
      <c r="H65" s="52"/>
      <c r="I65" s="52"/>
    </row>
    <row r="66" spans="1:9" ht="21" customHeight="1">
      <c r="A66" s="53" t="s">
        <v>55</v>
      </c>
      <c r="B66" s="52" t="s">
        <v>74</v>
      </c>
      <c r="C66" s="52">
        <v>1</v>
      </c>
      <c r="D66" s="52">
        <v>1</v>
      </c>
      <c r="E66" s="52">
        <v>1</v>
      </c>
      <c r="F66" s="54" t="s">
        <v>75</v>
      </c>
      <c r="G66" s="52"/>
      <c r="H66" s="52"/>
      <c r="I66" s="52"/>
    </row>
    <row r="67" spans="1:9" ht="21" customHeight="1">
      <c r="A67" s="143" t="s">
        <v>22</v>
      </c>
      <c r="B67" s="144"/>
      <c r="C67" s="144"/>
      <c r="D67" s="144"/>
      <c r="E67" s="144"/>
      <c r="F67" s="144"/>
      <c r="G67" s="144"/>
      <c r="H67" s="144"/>
      <c r="I67" s="144"/>
    </row>
    <row r="68" spans="1:9" ht="21" customHeight="1">
      <c r="A68" s="147" t="s">
        <v>260</v>
      </c>
      <c r="B68" s="153">
        <v>1</v>
      </c>
      <c r="C68" s="148">
        <v>1</v>
      </c>
      <c r="D68" s="153">
        <v>1</v>
      </c>
      <c r="E68" s="148">
        <v>1</v>
      </c>
      <c r="F68" s="153"/>
      <c r="G68" s="148"/>
      <c r="H68" s="153"/>
      <c r="I68" s="149"/>
    </row>
    <row r="69" spans="1:9" ht="21" customHeight="1">
      <c r="A69" s="150" t="s">
        <v>261</v>
      </c>
      <c r="B69" s="154"/>
      <c r="C69" s="151"/>
      <c r="D69" s="154"/>
      <c r="E69" s="151"/>
      <c r="F69" s="154"/>
      <c r="G69" s="151"/>
      <c r="H69" s="154"/>
      <c r="I69" s="152"/>
    </row>
    <row r="70" spans="1:9" ht="21" customHeight="1">
      <c r="A70" s="145" t="s">
        <v>33</v>
      </c>
      <c r="B70" s="146">
        <v>1</v>
      </c>
      <c r="C70" s="146">
        <v>1</v>
      </c>
      <c r="D70" s="146">
        <v>1</v>
      </c>
      <c r="E70" s="146">
        <v>1</v>
      </c>
      <c r="F70" s="146"/>
      <c r="G70" s="146"/>
      <c r="H70" s="146"/>
      <c r="I70" s="146"/>
    </row>
    <row r="71" spans="1:9" ht="21" customHeight="1">
      <c r="A71" s="53" t="s">
        <v>32</v>
      </c>
      <c r="B71" s="52">
        <v>1</v>
      </c>
      <c r="C71" s="52">
        <v>1</v>
      </c>
      <c r="D71" s="52">
        <v>1</v>
      </c>
      <c r="E71" s="52">
        <v>1</v>
      </c>
      <c r="F71" s="52"/>
      <c r="G71" s="52"/>
      <c r="H71" s="52"/>
      <c r="I71" s="52"/>
    </row>
    <row r="72" spans="1:9" ht="21" customHeight="1">
      <c r="A72" s="142" t="s">
        <v>31</v>
      </c>
      <c r="B72" s="52"/>
      <c r="C72" s="52"/>
      <c r="D72" s="52"/>
      <c r="E72" s="52"/>
      <c r="F72" s="52"/>
      <c r="G72" s="52"/>
      <c r="H72" s="52"/>
      <c r="I72" s="52"/>
    </row>
    <row r="73" spans="1:9" ht="21" customHeight="1">
      <c r="A73" s="53" t="s">
        <v>47</v>
      </c>
      <c r="B73" s="52">
        <v>1</v>
      </c>
      <c r="C73" s="52">
        <v>1</v>
      </c>
      <c r="D73" s="52">
        <v>1</v>
      </c>
      <c r="E73" s="52">
        <v>1</v>
      </c>
      <c r="F73" s="52"/>
      <c r="G73" s="52"/>
      <c r="H73" s="52"/>
      <c r="I73" s="52"/>
    </row>
    <row r="74" spans="1:9" ht="21" customHeight="1">
      <c r="A74" s="142" t="s">
        <v>38</v>
      </c>
      <c r="B74" s="52"/>
      <c r="C74" s="52"/>
      <c r="D74" s="52"/>
      <c r="E74" s="52"/>
      <c r="F74" s="52"/>
      <c r="G74" s="52"/>
      <c r="H74" s="52"/>
      <c r="I74" s="52"/>
    </row>
    <row r="75" spans="1:9" ht="21" customHeight="1">
      <c r="A75" s="53" t="s">
        <v>39</v>
      </c>
      <c r="B75" s="52">
        <v>1</v>
      </c>
      <c r="C75" s="52">
        <v>1</v>
      </c>
      <c r="D75" s="52">
        <v>1</v>
      </c>
      <c r="E75" s="52">
        <v>1</v>
      </c>
      <c r="F75" s="52"/>
      <c r="G75" s="52"/>
      <c r="H75" s="52"/>
      <c r="I75" s="52"/>
    </row>
    <row r="76" spans="1:9" ht="21" customHeight="1">
      <c r="A76" s="142" t="s">
        <v>53</v>
      </c>
      <c r="B76" s="52"/>
      <c r="C76" s="52"/>
      <c r="D76" s="52"/>
      <c r="E76" s="52"/>
      <c r="F76" s="52"/>
      <c r="G76" s="52"/>
      <c r="H76" s="52"/>
      <c r="I76" s="52"/>
    </row>
    <row r="77" spans="1:9" ht="21" customHeight="1">
      <c r="A77" s="53" t="s">
        <v>56</v>
      </c>
      <c r="B77" s="52">
        <v>1</v>
      </c>
      <c r="C77" s="52">
        <v>1</v>
      </c>
      <c r="D77" s="52">
        <v>1</v>
      </c>
      <c r="E77" s="52">
        <v>1</v>
      </c>
      <c r="F77" s="52"/>
      <c r="G77" s="52"/>
      <c r="H77" s="52"/>
      <c r="I77" s="52"/>
    </row>
    <row r="78" spans="1:9" ht="21" customHeight="1">
      <c r="A78" s="53" t="s">
        <v>243</v>
      </c>
      <c r="B78" s="52">
        <v>1</v>
      </c>
      <c r="C78" s="52">
        <v>1</v>
      </c>
      <c r="D78" s="52">
        <v>1</v>
      </c>
      <c r="E78" s="52">
        <v>1</v>
      </c>
      <c r="F78" s="54"/>
      <c r="G78" s="52"/>
      <c r="H78" s="52"/>
      <c r="I78" s="52"/>
    </row>
    <row r="79" spans="2:9" ht="21" customHeight="1">
      <c r="B79" s="43"/>
      <c r="C79" s="43"/>
      <c r="D79" s="43"/>
      <c r="E79" s="43"/>
      <c r="F79" s="43"/>
      <c r="G79" s="43"/>
      <c r="H79" s="43"/>
      <c r="I79" s="43"/>
    </row>
    <row r="80" spans="2:9" ht="21" customHeight="1">
      <c r="B80" s="43"/>
      <c r="C80" s="43"/>
      <c r="D80" s="43"/>
      <c r="E80" s="43"/>
      <c r="F80" s="43"/>
      <c r="G80" s="43"/>
      <c r="H80" s="43"/>
      <c r="I80" s="43"/>
    </row>
    <row r="81" spans="2:9" ht="21" customHeight="1">
      <c r="B81" s="43"/>
      <c r="C81" s="43"/>
      <c r="D81" s="43"/>
      <c r="E81" s="43"/>
      <c r="F81" s="43"/>
      <c r="G81" s="43"/>
      <c r="H81" s="43"/>
      <c r="I81" s="42">
        <v>16</v>
      </c>
    </row>
    <row r="82" spans="2:9" ht="21" customHeight="1">
      <c r="B82" s="43"/>
      <c r="C82" s="43"/>
      <c r="D82" s="43"/>
      <c r="E82" s="43"/>
      <c r="F82" s="43"/>
      <c r="G82" s="43"/>
      <c r="H82" s="43"/>
      <c r="I82" s="43"/>
    </row>
    <row r="83" spans="1:9" ht="21" customHeight="1">
      <c r="A83" s="186" t="s">
        <v>0</v>
      </c>
      <c r="B83" s="44" t="s">
        <v>1</v>
      </c>
      <c r="C83" s="177" t="s">
        <v>257</v>
      </c>
      <c r="D83" s="178"/>
      <c r="E83" s="179"/>
      <c r="F83" s="177" t="s">
        <v>7</v>
      </c>
      <c r="G83" s="178"/>
      <c r="H83" s="179"/>
      <c r="I83" s="45"/>
    </row>
    <row r="84" spans="1:9" ht="21" customHeight="1">
      <c r="A84" s="187"/>
      <c r="B84" s="46" t="s">
        <v>2</v>
      </c>
      <c r="C84" s="180" t="s">
        <v>5</v>
      </c>
      <c r="D84" s="181"/>
      <c r="E84" s="182"/>
      <c r="F84" s="180" t="s">
        <v>8</v>
      </c>
      <c r="G84" s="181"/>
      <c r="H84" s="182"/>
      <c r="I84" s="47" t="s">
        <v>9</v>
      </c>
    </row>
    <row r="85" spans="1:9" ht="21" customHeight="1">
      <c r="A85" s="187"/>
      <c r="B85" s="46" t="s">
        <v>4</v>
      </c>
      <c r="C85" s="183" t="s">
        <v>6</v>
      </c>
      <c r="D85" s="184"/>
      <c r="E85" s="185"/>
      <c r="F85" s="48"/>
      <c r="G85" s="49"/>
      <c r="H85" s="50"/>
      <c r="I85" s="47"/>
    </row>
    <row r="86" spans="1:9" ht="21" customHeight="1">
      <c r="A86" s="188"/>
      <c r="B86" s="49" t="s">
        <v>3</v>
      </c>
      <c r="C86" s="48">
        <v>2558</v>
      </c>
      <c r="D86" s="51">
        <v>2559</v>
      </c>
      <c r="E86" s="50">
        <v>2560</v>
      </c>
      <c r="F86" s="48">
        <v>2558</v>
      </c>
      <c r="G86" s="51">
        <v>2559</v>
      </c>
      <c r="H86" s="50">
        <v>2560</v>
      </c>
      <c r="I86" s="50"/>
    </row>
    <row r="87" spans="1:9" ht="21" customHeight="1">
      <c r="A87" s="141" t="s">
        <v>252</v>
      </c>
      <c r="B87" s="52"/>
      <c r="C87" s="52"/>
      <c r="D87" s="52"/>
      <c r="E87" s="52"/>
      <c r="F87" s="54"/>
      <c r="G87" s="52"/>
      <c r="H87" s="52"/>
      <c r="I87" s="52"/>
    </row>
    <row r="88" spans="1:9" ht="21" customHeight="1">
      <c r="A88" s="142" t="s">
        <v>31</v>
      </c>
      <c r="B88" s="52"/>
      <c r="C88" s="52"/>
      <c r="D88" s="52"/>
      <c r="E88" s="52"/>
      <c r="F88" s="54"/>
      <c r="G88" s="52"/>
      <c r="H88" s="52"/>
      <c r="I88" s="52"/>
    </row>
    <row r="89" spans="1:9" ht="21" customHeight="1">
      <c r="A89" s="53" t="s">
        <v>54</v>
      </c>
      <c r="B89" s="52">
        <v>2</v>
      </c>
      <c r="C89" s="52">
        <v>2</v>
      </c>
      <c r="D89" s="52">
        <v>2</v>
      </c>
      <c r="E89" s="52">
        <v>2</v>
      </c>
      <c r="F89" s="52"/>
      <c r="G89" s="52"/>
      <c r="H89" s="52"/>
      <c r="I89" s="52"/>
    </row>
    <row r="90" spans="1:9" ht="21" customHeight="1">
      <c r="A90" s="142" t="s">
        <v>49</v>
      </c>
      <c r="B90" s="52"/>
      <c r="C90" s="52"/>
      <c r="D90" s="52"/>
      <c r="E90" s="52"/>
      <c r="F90" s="52"/>
      <c r="G90" s="52"/>
      <c r="H90" s="52"/>
      <c r="I90" s="52"/>
    </row>
    <row r="91" spans="1:9" ht="21" customHeight="1">
      <c r="A91" s="53" t="s">
        <v>56</v>
      </c>
      <c r="B91" s="52">
        <v>1</v>
      </c>
      <c r="C91" s="52">
        <v>1</v>
      </c>
      <c r="D91" s="52">
        <v>1</v>
      </c>
      <c r="E91" s="52">
        <v>1</v>
      </c>
      <c r="F91" s="52"/>
      <c r="G91" s="52"/>
      <c r="H91" s="52"/>
      <c r="I91" s="52"/>
    </row>
    <row r="92" spans="1:9" ht="21" customHeight="1">
      <c r="A92" s="53" t="s">
        <v>243</v>
      </c>
      <c r="B92" s="52">
        <v>1</v>
      </c>
      <c r="C92" s="52">
        <v>3</v>
      </c>
      <c r="D92" s="52">
        <v>3</v>
      </c>
      <c r="E92" s="52">
        <v>3</v>
      </c>
      <c r="F92" s="54" t="s">
        <v>270</v>
      </c>
      <c r="G92" s="52"/>
      <c r="H92" s="52"/>
      <c r="I92" s="52"/>
    </row>
    <row r="93" spans="1:9" ht="21" customHeight="1">
      <c r="A93" s="142" t="s">
        <v>31</v>
      </c>
      <c r="B93" s="52"/>
      <c r="C93" s="52"/>
      <c r="D93" s="52"/>
      <c r="E93" s="52"/>
      <c r="F93" s="52"/>
      <c r="G93" s="52"/>
      <c r="H93" s="52"/>
      <c r="I93" s="52"/>
    </row>
    <row r="94" spans="1:9" ht="21" customHeight="1">
      <c r="A94" s="53" t="s">
        <v>249</v>
      </c>
      <c r="B94" s="52">
        <v>5</v>
      </c>
      <c r="C94" s="52">
        <v>4</v>
      </c>
      <c r="D94" s="52">
        <v>4</v>
      </c>
      <c r="E94" s="52">
        <v>4</v>
      </c>
      <c r="F94" s="52">
        <v>-1</v>
      </c>
      <c r="G94" s="52"/>
      <c r="H94" s="52"/>
      <c r="I94" s="52"/>
    </row>
    <row r="95" spans="1:9" ht="21" customHeight="1">
      <c r="A95" s="142" t="s">
        <v>50</v>
      </c>
      <c r="B95" s="52"/>
      <c r="C95" s="52"/>
      <c r="D95" s="52"/>
      <c r="E95" s="52"/>
      <c r="F95" s="52"/>
      <c r="G95" s="52"/>
      <c r="H95" s="52"/>
      <c r="I95" s="52"/>
    </row>
    <row r="96" spans="1:9" ht="21" customHeight="1">
      <c r="A96" s="53" t="s">
        <v>56</v>
      </c>
      <c r="B96" s="52">
        <v>1</v>
      </c>
      <c r="C96" s="52">
        <v>1</v>
      </c>
      <c r="D96" s="52">
        <v>1</v>
      </c>
      <c r="E96" s="52">
        <v>1</v>
      </c>
      <c r="F96" s="52"/>
      <c r="G96" s="52"/>
      <c r="H96" s="52"/>
      <c r="I96" s="52"/>
    </row>
    <row r="97" spans="1:9" ht="21" customHeight="1">
      <c r="A97" s="53" t="s">
        <v>243</v>
      </c>
      <c r="B97" s="52">
        <v>1</v>
      </c>
      <c r="C97" s="52">
        <v>4</v>
      </c>
      <c r="D97" s="52">
        <v>4</v>
      </c>
      <c r="E97" s="52">
        <v>4</v>
      </c>
      <c r="F97" s="54" t="s">
        <v>87</v>
      </c>
      <c r="G97" s="52"/>
      <c r="H97" s="52"/>
      <c r="I97" s="52"/>
    </row>
    <row r="98" spans="1:9" ht="21" customHeight="1">
      <c r="A98" s="142" t="s">
        <v>31</v>
      </c>
      <c r="B98" s="52"/>
      <c r="C98" s="52"/>
      <c r="D98" s="52"/>
      <c r="E98" s="52"/>
      <c r="F98" s="52"/>
      <c r="G98" s="52"/>
      <c r="H98" s="52"/>
      <c r="I98" s="52"/>
    </row>
    <row r="99" spans="1:9" ht="21" customHeight="1">
      <c r="A99" s="53" t="s">
        <v>249</v>
      </c>
      <c r="B99" s="52">
        <v>5</v>
      </c>
      <c r="C99" s="52">
        <v>4</v>
      </c>
      <c r="D99" s="52">
        <v>4</v>
      </c>
      <c r="E99" s="52">
        <v>4</v>
      </c>
      <c r="F99" s="52">
        <v>-1</v>
      </c>
      <c r="G99" s="52"/>
      <c r="H99" s="52"/>
      <c r="I99" s="52"/>
    </row>
    <row r="100" spans="1:9" ht="21" customHeight="1">
      <c r="A100" s="142" t="s">
        <v>51</v>
      </c>
      <c r="B100" s="52"/>
      <c r="C100" s="52"/>
      <c r="D100" s="52"/>
      <c r="E100" s="52"/>
      <c r="F100" s="52"/>
      <c r="G100" s="52"/>
      <c r="H100" s="52"/>
      <c r="I100" s="52"/>
    </row>
    <row r="101" spans="1:9" ht="21" customHeight="1">
      <c r="A101" s="53" t="s">
        <v>56</v>
      </c>
      <c r="B101" s="52">
        <v>1</v>
      </c>
      <c r="C101" s="52">
        <v>1</v>
      </c>
      <c r="D101" s="52">
        <v>1</v>
      </c>
      <c r="E101" s="52">
        <v>1</v>
      </c>
      <c r="F101" s="52"/>
      <c r="G101" s="52"/>
      <c r="H101" s="52"/>
      <c r="I101" s="52"/>
    </row>
    <row r="102" spans="1:9" ht="21" customHeight="1">
      <c r="A102" s="53" t="s">
        <v>243</v>
      </c>
      <c r="B102" s="52">
        <v>1</v>
      </c>
      <c r="C102" s="52">
        <v>1</v>
      </c>
      <c r="D102" s="52">
        <v>1</v>
      </c>
      <c r="E102" s="52">
        <v>1</v>
      </c>
      <c r="F102" s="54"/>
      <c r="G102" s="52"/>
      <c r="H102" s="52"/>
      <c r="I102" s="52"/>
    </row>
    <row r="103" spans="1:9" ht="21" customHeight="1">
      <c r="A103" s="142" t="s">
        <v>31</v>
      </c>
      <c r="B103" s="52"/>
      <c r="C103" s="52"/>
      <c r="D103" s="52"/>
      <c r="E103" s="52"/>
      <c r="F103" s="52"/>
      <c r="G103" s="52"/>
      <c r="H103" s="52"/>
      <c r="I103" s="52"/>
    </row>
    <row r="104" spans="1:9" ht="21" customHeight="1">
      <c r="A104" s="53" t="s">
        <v>54</v>
      </c>
      <c r="B104" s="52">
        <v>1</v>
      </c>
      <c r="C104" s="52">
        <v>1</v>
      </c>
      <c r="D104" s="52">
        <v>1</v>
      </c>
      <c r="E104" s="52">
        <v>1</v>
      </c>
      <c r="F104" s="52"/>
      <c r="G104" s="52"/>
      <c r="H104" s="52"/>
      <c r="I104" s="52"/>
    </row>
    <row r="105" spans="1:9" ht="21" customHeight="1">
      <c r="A105" s="142" t="s">
        <v>52</v>
      </c>
      <c r="B105" s="52"/>
      <c r="C105" s="52"/>
      <c r="D105" s="52"/>
      <c r="E105" s="52"/>
      <c r="F105" s="52"/>
      <c r="G105" s="52"/>
      <c r="H105" s="52"/>
      <c r="I105" s="52"/>
    </row>
    <row r="106" spans="1:9" ht="21" customHeight="1">
      <c r="A106" s="53" t="s">
        <v>56</v>
      </c>
      <c r="B106" s="52">
        <v>1</v>
      </c>
      <c r="C106" s="52">
        <v>1</v>
      </c>
      <c r="D106" s="52">
        <v>1</v>
      </c>
      <c r="E106" s="52">
        <v>1</v>
      </c>
      <c r="F106" s="52"/>
      <c r="G106" s="52"/>
      <c r="H106" s="52"/>
      <c r="I106" s="52"/>
    </row>
    <row r="107" spans="1:9" ht="21" customHeight="1">
      <c r="A107" s="53" t="s">
        <v>243</v>
      </c>
      <c r="B107" s="52">
        <v>1</v>
      </c>
      <c r="C107" s="52">
        <v>1</v>
      </c>
      <c r="D107" s="52">
        <v>1</v>
      </c>
      <c r="E107" s="52">
        <v>1</v>
      </c>
      <c r="F107" s="54"/>
      <c r="G107" s="52"/>
      <c r="H107" s="52"/>
      <c r="I107" s="52"/>
    </row>
    <row r="108" spans="1:9" ht="21" customHeight="1">
      <c r="A108" s="142" t="s">
        <v>31</v>
      </c>
      <c r="B108" s="52"/>
      <c r="C108" s="52"/>
      <c r="D108" s="52"/>
      <c r="E108" s="52"/>
      <c r="F108" s="52"/>
      <c r="G108" s="52"/>
      <c r="H108" s="52"/>
      <c r="I108" s="52"/>
    </row>
    <row r="109" spans="1:9" ht="21" customHeight="1">
      <c r="A109" s="53" t="s">
        <v>249</v>
      </c>
      <c r="B109" s="52">
        <v>3</v>
      </c>
      <c r="C109" s="52">
        <v>3</v>
      </c>
      <c r="D109" s="52">
        <v>3</v>
      </c>
      <c r="E109" s="52">
        <v>3</v>
      </c>
      <c r="F109" s="52"/>
      <c r="G109" s="52"/>
      <c r="H109" s="52"/>
      <c r="I109" s="52"/>
    </row>
    <row r="110" spans="1:9" ht="21" customHeight="1">
      <c r="A110" s="51" t="s">
        <v>78</v>
      </c>
      <c r="B110" s="51">
        <v>72</v>
      </c>
      <c r="C110" s="51">
        <v>78</v>
      </c>
      <c r="D110" s="51">
        <v>78</v>
      </c>
      <c r="E110" s="51">
        <v>78</v>
      </c>
      <c r="F110" s="174" t="s">
        <v>271</v>
      </c>
      <c r="G110" s="51"/>
      <c r="H110" s="51"/>
      <c r="I110" s="51"/>
    </row>
    <row r="111" ht="21" customHeight="1"/>
    <row r="112" ht="21" customHeight="1"/>
    <row r="113" ht="21" customHeight="1"/>
    <row r="114" ht="21" customHeight="1"/>
    <row r="115" ht="21" customHeight="1"/>
    <row r="116" ht="21" customHeight="1"/>
  </sheetData>
  <sheetProtection/>
  <mergeCells count="19">
    <mergeCell ref="A83:A86"/>
    <mergeCell ref="C83:E83"/>
    <mergeCell ref="F83:H83"/>
    <mergeCell ref="C84:E84"/>
    <mergeCell ref="F84:H84"/>
    <mergeCell ref="C85:E85"/>
    <mergeCell ref="A43:A46"/>
    <mergeCell ref="C43:E43"/>
    <mergeCell ref="F43:H43"/>
    <mergeCell ref="C44:E44"/>
    <mergeCell ref="F44:H44"/>
    <mergeCell ref="C45:E45"/>
    <mergeCell ref="A1:I1"/>
    <mergeCell ref="C3:E3"/>
    <mergeCell ref="F3:H3"/>
    <mergeCell ref="C4:E4"/>
    <mergeCell ref="F4:H4"/>
    <mergeCell ref="C5:E5"/>
    <mergeCell ref="A3:A6"/>
  </mergeCells>
  <printOptions/>
  <pageMargins left="0.984251968503937" right="0" top="0.3937007874015748" bottom="0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26"/>
  <sheetViews>
    <sheetView zoomScale="90" zoomScaleNormal="90" zoomScalePageLayoutView="0" workbookViewId="0" topLeftCell="A1">
      <pane ySplit="5" topLeftCell="A102" activePane="bottomLeft" state="frozen"/>
      <selection pane="topLeft" activeCell="L81" sqref="L81"/>
      <selection pane="bottomLeft" activeCell="A68" sqref="A68:T127"/>
    </sheetView>
  </sheetViews>
  <sheetFormatPr defaultColWidth="9.140625" defaultRowHeight="15"/>
  <cols>
    <col min="1" max="1" width="3.140625" style="85" customWidth="1"/>
    <col min="2" max="2" width="27.140625" style="87" customWidth="1"/>
    <col min="3" max="3" width="8.140625" style="85" bestFit="1" customWidth="1"/>
    <col min="4" max="4" width="5.7109375" style="85" bestFit="1" customWidth="1"/>
    <col min="5" max="5" width="5.421875" style="85" bestFit="1" customWidth="1"/>
    <col min="6" max="6" width="9.421875" style="85" customWidth="1"/>
    <col min="7" max="7" width="8.00390625" style="85" hidden="1" customWidth="1"/>
    <col min="8" max="13" width="5.57421875" style="85" bestFit="1" customWidth="1"/>
    <col min="14" max="14" width="9.7109375" style="85" bestFit="1" customWidth="1"/>
    <col min="15" max="16" width="8.28125" style="85" bestFit="1" customWidth="1"/>
    <col min="17" max="19" width="10.8515625" style="85" bestFit="1" customWidth="1"/>
    <col min="20" max="20" width="7.140625" style="87" bestFit="1" customWidth="1"/>
    <col min="21" max="21" width="9.00390625" style="87" customWidth="1"/>
    <col min="22" max="26" width="9.00390625" style="88" customWidth="1"/>
    <col min="27" max="16384" width="9.00390625" style="87" customWidth="1"/>
  </cols>
  <sheetData>
    <row r="1" spans="2:3" ht="21" customHeight="1">
      <c r="B1" s="84" t="s">
        <v>244</v>
      </c>
      <c r="C1" s="86"/>
    </row>
    <row r="2" ht="10.5" customHeight="1"/>
    <row r="3" spans="1:20" ht="21" customHeight="1">
      <c r="A3" s="89"/>
      <c r="B3" s="90"/>
      <c r="C3" s="91" t="s">
        <v>59</v>
      </c>
      <c r="D3" s="90" t="s">
        <v>61</v>
      </c>
      <c r="E3" s="189" t="s">
        <v>63</v>
      </c>
      <c r="F3" s="189"/>
      <c r="G3" s="91" t="s">
        <v>73</v>
      </c>
      <c r="H3" s="190" t="s">
        <v>64</v>
      </c>
      <c r="I3" s="191"/>
      <c r="J3" s="192"/>
      <c r="K3" s="193" t="s">
        <v>7</v>
      </c>
      <c r="L3" s="189"/>
      <c r="M3" s="194"/>
      <c r="N3" s="193" t="s">
        <v>67</v>
      </c>
      <c r="O3" s="189"/>
      <c r="P3" s="194"/>
      <c r="Q3" s="193" t="s">
        <v>86</v>
      </c>
      <c r="R3" s="189"/>
      <c r="S3" s="194"/>
      <c r="T3" s="92"/>
    </row>
    <row r="4" spans="1:20" ht="21" customHeight="1">
      <c r="A4" s="93" t="s">
        <v>57</v>
      </c>
      <c r="B4" s="94" t="s">
        <v>58</v>
      </c>
      <c r="C4" s="95" t="s">
        <v>60</v>
      </c>
      <c r="D4" s="94" t="s">
        <v>62</v>
      </c>
      <c r="E4" s="89" t="s">
        <v>61</v>
      </c>
      <c r="F4" s="90" t="s">
        <v>73</v>
      </c>
      <c r="G4" s="96">
        <v>21094</v>
      </c>
      <c r="H4" s="195" t="s">
        <v>65</v>
      </c>
      <c r="I4" s="196"/>
      <c r="J4" s="197"/>
      <c r="K4" s="195" t="s">
        <v>66</v>
      </c>
      <c r="L4" s="196"/>
      <c r="M4" s="197"/>
      <c r="N4" s="195" t="s">
        <v>68</v>
      </c>
      <c r="O4" s="196"/>
      <c r="P4" s="197"/>
      <c r="Q4" s="97"/>
      <c r="R4" s="98"/>
      <c r="S4" s="99"/>
      <c r="T4" s="100" t="s">
        <v>9</v>
      </c>
    </row>
    <row r="5" spans="1:20" ht="21" customHeight="1">
      <c r="A5" s="97"/>
      <c r="B5" s="101"/>
      <c r="C5" s="98"/>
      <c r="D5" s="101"/>
      <c r="E5" s="97" t="s">
        <v>76</v>
      </c>
      <c r="F5" s="102" t="s">
        <v>77</v>
      </c>
      <c r="G5" s="98"/>
      <c r="H5" s="103">
        <v>2558</v>
      </c>
      <c r="I5" s="103">
        <v>2559</v>
      </c>
      <c r="J5" s="103">
        <v>2560</v>
      </c>
      <c r="K5" s="103">
        <v>2558</v>
      </c>
      <c r="L5" s="103">
        <v>2559</v>
      </c>
      <c r="M5" s="103">
        <v>2560</v>
      </c>
      <c r="N5" s="103">
        <v>2558</v>
      </c>
      <c r="O5" s="103">
        <v>2559</v>
      </c>
      <c r="P5" s="103">
        <v>2560</v>
      </c>
      <c r="Q5" s="97">
        <v>2558</v>
      </c>
      <c r="R5" s="103">
        <v>2559</v>
      </c>
      <c r="S5" s="99">
        <v>2560</v>
      </c>
      <c r="T5" s="104"/>
    </row>
    <row r="6" spans="1:20" ht="21" customHeight="1">
      <c r="A6" s="103">
        <v>1</v>
      </c>
      <c r="B6" s="105" t="s">
        <v>12</v>
      </c>
      <c r="C6" s="103">
        <v>8</v>
      </c>
      <c r="D6" s="103">
        <v>1</v>
      </c>
      <c r="E6" s="103">
        <v>1</v>
      </c>
      <c r="F6" s="106">
        <f>(28350+11200)*12</f>
        <v>474600</v>
      </c>
      <c r="G6" s="106">
        <f>29510+11200</f>
        <v>40710</v>
      </c>
      <c r="H6" s="103">
        <v>1</v>
      </c>
      <c r="I6" s="103">
        <v>1</v>
      </c>
      <c r="J6" s="103">
        <v>1</v>
      </c>
      <c r="K6" s="103"/>
      <c r="L6" s="103"/>
      <c r="M6" s="103"/>
      <c r="N6" s="106">
        <f>(29510-28350)*12</f>
        <v>13920</v>
      </c>
      <c r="O6" s="106">
        <f>(30690-29510)*12</f>
        <v>14160</v>
      </c>
      <c r="P6" s="106">
        <f>(31900-30690)*12</f>
        <v>14520</v>
      </c>
      <c r="Q6" s="106">
        <f>F6+N6</f>
        <v>488520</v>
      </c>
      <c r="R6" s="106">
        <f>Q6+O6</f>
        <v>502680</v>
      </c>
      <c r="S6" s="106">
        <f>R6+P6</f>
        <v>517200</v>
      </c>
      <c r="T6" s="105"/>
    </row>
    <row r="7" spans="1:20" ht="21" customHeight="1">
      <c r="A7" s="90">
        <v>2</v>
      </c>
      <c r="B7" s="107" t="s">
        <v>228</v>
      </c>
      <c r="C7" s="90">
        <v>6</v>
      </c>
      <c r="D7" s="90">
        <v>1</v>
      </c>
      <c r="E7" s="90" t="s">
        <v>74</v>
      </c>
      <c r="F7" s="108">
        <v>0</v>
      </c>
      <c r="G7" s="108"/>
      <c r="H7" s="90">
        <v>1</v>
      </c>
      <c r="I7" s="90">
        <v>1</v>
      </c>
      <c r="J7" s="90">
        <v>1</v>
      </c>
      <c r="K7" s="109" t="s">
        <v>75</v>
      </c>
      <c r="L7" s="90"/>
      <c r="M7" s="90"/>
      <c r="N7" s="108">
        <f>((13160+33310)/2)*12</f>
        <v>278820</v>
      </c>
      <c r="O7" s="108">
        <v>10740</v>
      </c>
      <c r="P7" s="108">
        <v>10740</v>
      </c>
      <c r="Q7" s="108">
        <f>F7+N7</f>
        <v>278820</v>
      </c>
      <c r="R7" s="108">
        <f>Q7+O7</f>
        <v>289560</v>
      </c>
      <c r="S7" s="108">
        <f>R7+P7</f>
        <v>300300</v>
      </c>
      <c r="T7" s="107"/>
    </row>
    <row r="8" spans="1:20" ht="21" customHeight="1">
      <c r="A8" s="103"/>
      <c r="B8" s="158" t="s">
        <v>10</v>
      </c>
      <c r="C8" s="103"/>
      <c r="D8" s="103"/>
      <c r="E8" s="103"/>
      <c r="F8" s="106"/>
      <c r="G8" s="106"/>
      <c r="H8" s="103"/>
      <c r="I8" s="103"/>
      <c r="J8" s="103"/>
      <c r="K8" s="103"/>
      <c r="L8" s="103"/>
      <c r="M8" s="103"/>
      <c r="N8" s="106"/>
      <c r="O8" s="106"/>
      <c r="P8" s="106"/>
      <c r="Q8" s="106"/>
      <c r="R8" s="106"/>
      <c r="S8" s="106"/>
      <c r="T8" s="105"/>
    </row>
    <row r="9" spans="1:20" ht="21" customHeight="1">
      <c r="A9" s="103">
        <v>3</v>
      </c>
      <c r="B9" s="131" t="s">
        <v>264</v>
      </c>
      <c r="C9" s="103">
        <v>7</v>
      </c>
      <c r="D9" s="103">
        <v>1</v>
      </c>
      <c r="E9" s="103">
        <v>1</v>
      </c>
      <c r="F9" s="106">
        <f>(24010+3500)*12</f>
        <v>330120</v>
      </c>
      <c r="G9" s="106">
        <f>24970+3500</f>
        <v>28470</v>
      </c>
      <c r="H9" s="103">
        <v>1</v>
      </c>
      <c r="I9" s="103">
        <v>1</v>
      </c>
      <c r="J9" s="103">
        <v>1</v>
      </c>
      <c r="K9" s="103"/>
      <c r="L9" s="103"/>
      <c r="M9" s="103"/>
      <c r="N9" s="106">
        <f>(24970-24010)*12</f>
        <v>11520</v>
      </c>
      <c r="O9" s="106">
        <f>(25970-24970)*12</f>
        <v>12000</v>
      </c>
      <c r="P9" s="106">
        <f>(26980-25970)*12</f>
        <v>12120</v>
      </c>
      <c r="Q9" s="106">
        <f aca="true" t="shared" si="0" ref="Q9:Q17">F9+N9</f>
        <v>341640</v>
      </c>
      <c r="R9" s="106">
        <f aca="true" t="shared" si="1" ref="R9:S17">Q9+O9</f>
        <v>353640</v>
      </c>
      <c r="S9" s="106">
        <f t="shared" si="1"/>
        <v>365760</v>
      </c>
      <c r="T9" s="105"/>
    </row>
    <row r="10" spans="1:20" ht="21" customHeight="1">
      <c r="A10" s="103">
        <v>4</v>
      </c>
      <c r="B10" s="105" t="s">
        <v>98</v>
      </c>
      <c r="C10" s="103" t="s">
        <v>69</v>
      </c>
      <c r="D10" s="103">
        <v>1</v>
      </c>
      <c r="E10" s="103">
        <v>1</v>
      </c>
      <c r="F10" s="106">
        <f>19580*12</f>
        <v>234960</v>
      </c>
      <c r="G10" s="106">
        <v>20360</v>
      </c>
      <c r="H10" s="103">
        <v>1</v>
      </c>
      <c r="I10" s="103">
        <v>1</v>
      </c>
      <c r="J10" s="103">
        <v>1</v>
      </c>
      <c r="K10" s="103"/>
      <c r="L10" s="103"/>
      <c r="M10" s="103"/>
      <c r="N10" s="106">
        <f>(20360-19580)*12</f>
        <v>9360</v>
      </c>
      <c r="O10" s="106">
        <f>(21190-20360)*12</f>
        <v>9960</v>
      </c>
      <c r="P10" s="106">
        <f>(22040-21190)*12</f>
        <v>10200</v>
      </c>
      <c r="Q10" s="106">
        <f t="shared" si="0"/>
        <v>244320</v>
      </c>
      <c r="R10" s="106">
        <f t="shared" si="1"/>
        <v>254280</v>
      </c>
      <c r="S10" s="106">
        <f t="shared" si="1"/>
        <v>264480</v>
      </c>
      <c r="T10" s="105"/>
    </row>
    <row r="11" spans="1:20" ht="21" customHeight="1">
      <c r="A11" s="103">
        <v>5</v>
      </c>
      <c r="B11" s="105" t="s">
        <v>13</v>
      </c>
      <c r="C11" s="103">
        <v>5</v>
      </c>
      <c r="D11" s="103">
        <v>1</v>
      </c>
      <c r="E11" s="103">
        <v>1</v>
      </c>
      <c r="F11" s="106">
        <f>18590*12</f>
        <v>223080</v>
      </c>
      <c r="G11" s="106">
        <v>19300</v>
      </c>
      <c r="H11" s="103">
        <v>1</v>
      </c>
      <c r="I11" s="103">
        <v>1</v>
      </c>
      <c r="J11" s="103">
        <v>1</v>
      </c>
      <c r="K11" s="103"/>
      <c r="L11" s="103"/>
      <c r="M11" s="103"/>
      <c r="N11" s="106">
        <f>(19300-18590)*12</f>
        <v>8520</v>
      </c>
      <c r="O11" s="106">
        <f>(20040-19300)*12</f>
        <v>8880</v>
      </c>
      <c r="P11" s="106">
        <f>(20770-20040)*12</f>
        <v>8760</v>
      </c>
      <c r="Q11" s="106">
        <f t="shared" si="0"/>
        <v>231600</v>
      </c>
      <c r="R11" s="106">
        <f t="shared" si="1"/>
        <v>240480</v>
      </c>
      <c r="S11" s="106">
        <f t="shared" si="1"/>
        <v>249240</v>
      </c>
      <c r="T11" s="105"/>
    </row>
    <row r="12" spans="1:20" ht="21" customHeight="1">
      <c r="A12" s="103">
        <v>6</v>
      </c>
      <c r="B12" s="105" t="s">
        <v>14</v>
      </c>
      <c r="C12" s="103">
        <v>5</v>
      </c>
      <c r="D12" s="103">
        <v>1</v>
      </c>
      <c r="E12" s="103">
        <v>1</v>
      </c>
      <c r="F12" s="106">
        <f>18950*12</f>
        <v>227400</v>
      </c>
      <c r="G12" s="106">
        <v>19660</v>
      </c>
      <c r="H12" s="103">
        <v>1</v>
      </c>
      <c r="I12" s="103">
        <v>1</v>
      </c>
      <c r="J12" s="103">
        <v>1</v>
      </c>
      <c r="K12" s="103"/>
      <c r="L12" s="103"/>
      <c r="M12" s="103"/>
      <c r="N12" s="106">
        <f>(19660-18950)*12</f>
        <v>8520</v>
      </c>
      <c r="O12" s="106">
        <f>(20400-19660)*12</f>
        <v>8880</v>
      </c>
      <c r="P12" s="106">
        <f>(21140-20400)*12</f>
        <v>8880</v>
      </c>
      <c r="Q12" s="106">
        <f t="shared" si="0"/>
        <v>235920</v>
      </c>
      <c r="R12" s="106">
        <f t="shared" si="1"/>
        <v>244800</v>
      </c>
      <c r="S12" s="106">
        <f t="shared" si="1"/>
        <v>253680</v>
      </c>
      <c r="T12" s="105"/>
    </row>
    <row r="13" spans="1:20" ht="21" customHeight="1">
      <c r="A13" s="103">
        <v>7</v>
      </c>
      <c r="B13" s="105" t="s">
        <v>15</v>
      </c>
      <c r="C13" s="103">
        <v>5</v>
      </c>
      <c r="D13" s="103">
        <v>1</v>
      </c>
      <c r="E13" s="103">
        <v>1</v>
      </c>
      <c r="F13" s="106">
        <f>17890*12</f>
        <v>214680</v>
      </c>
      <c r="G13" s="106">
        <v>18590</v>
      </c>
      <c r="H13" s="103">
        <v>1</v>
      </c>
      <c r="I13" s="103">
        <v>1</v>
      </c>
      <c r="J13" s="103">
        <v>1</v>
      </c>
      <c r="K13" s="103"/>
      <c r="L13" s="103"/>
      <c r="M13" s="103"/>
      <c r="N13" s="106">
        <f>(18590-17890)*12</f>
        <v>8400</v>
      </c>
      <c r="O13" s="106">
        <f>(19300-18590)*12</f>
        <v>8520</v>
      </c>
      <c r="P13" s="106">
        <f>(20040-19300)*12</f>
        <v>8880</v>
      </c>
      <c r="Q13" s="106">
        <f t="shared" si="0"/>
        <v>223080</v>
      </c>
      <c r="R13" s="106">
        <f t="shared" si="1"/>
        <v>231600</v>
      </c>
      <c r="S13" s="106">
        <f t="shared" si="1"/>
        <v>240480</v>
      </c>
      <c r="T13" s="105"/>
    </row>
    <row r="14" spans="1:20" ht="21" customHeight="1">
      <c r="A14" s="103">
        <v>8</v>
      </c>
      <c r="B14" s="105" t="s">
        <v>229</v>
      </c>
      <c r="C14" s="103" t="s">
        <v>230</v>
      </c>
      <c r="D14" s="103">
        <v>1</v>
      </c>
      <c r="E14" s="103" t="s">
        <v>74</v>
      </c>
      <c r="F14" s="106">
        <v>0</v>
      </c>
      <c r="G14" s="106"/>
      <c r="H14" s="103">
        <v>1</v>
      </c>
      <c r="I14" s="103">
        <v>1</v>
      </c>
      <c r="J14" s="103">
        <v>1</v>
      </c>
      <c r="K14" s="123" t="s">
        <v>75</v>
      </c>
      <c r="L14" s="103"/>
      <c r="M14" s="103"/>
      <c r="N14" s="106">
        <f>(7140+33310)*12/2</f>
        <v>242700</v>
      </c>
      <c r="O14" s="106">
        <v>8580</v>
      </c>
      <c r="P14" s="106">
        <v>8580</v>
      </c>
      <c r="Q14" s="106">
        <f>F14+N14</f>
        <v>242700</v>
      </c>
      <c r="R14" s="106">
        <f>Q14+O14</f>
        <v>251280</v>
      </c>
      <c r="S14" s="106">
        <f>R14+P14</f>
        <v>259860</v>
      </c>
      <c r="T14" s="105"/>
    </row>
    <row r="15" spans="1:20" ht="21" customHeight="1">
      <c r="A15" s="103">
        <v>9</v>
      </c>
      <c r="B15" s="105" t="s">
        <v>19</v>
      </c>
      <c r="C15" s="103" t="s">
        <v>70</v>
      </c>
      <c r="D15" s="103">
        <v>1</v>
      </c>
      <c r="E15" s="103">
        <v>1</v>
      </c>
      <c r="F15" s="106">
        <f>19860*12</f>
        <v>238320</v>
      </c>
      <c r="G15" s="106">
        <v>20790</v>
      </c>
      <c r="H15" s="103">
        <v>1</v>
      </c>
      <c r="I15" s="103">
        <v>1</v>
      </c>
      <c r="J15" s="103">
        <v>1</v>
      </c>
      <c r="K15" s="103"/>
      <c r="L15" s="103"/>
      <c r="M15" s="103"/>
      <c r="N15" s="106">
        <f>(20790-19860)*12</f>
        <v>11160</v>
      </c>
      <c r="O15" s="106">
        <f>(21710-20790)*12</f>
        <v>11040</v>
      </c>
      <c r="P15" s="106">
        <f>(22620-21710)*12</f>
        <v>10920</v>
      </c>
      <c r="Q15" s="106">
        <f t="shared" si="0"/>
        <v>249480</v>
      </c>
      <c r="R15" s="106">
        <f t="shared" si="1"/>
        <v>260520</v>
      </c>
      <c r="S15" s="106">
        <f t="shared" si="1"/>
        <v>271440</v>
      </c>
      <c r="T15" s="105"/>
    </row>
    <row r="16" spans="1:20" ht="21" customHeight="1">
      <c r="A16" s="103">
        <v>10</v>
      </c>
      <c r="B16" s="105" t="s">
        <v>20</v>
      </c>
      <c r="C16" s="103" t="s">
        <v>69</v>
      </c>
      <c r="D16" s="103">
        <v>1</v>
      </c>
      <c r="E16" s="103">
        <v>1</v>
      </c>
      <c r="F16" s="106">
        <f>19200*12</f>
        <v>230400</v>
      </c>
      <c r="G16" s="106">
        <v>19970</v>
      </c>
      <c r="H16" s="103">
        <v>1</v>
      </c>
      <c r="I16" s="103">
        <v>1</v>
      </c>
      <c r="J16" s="103">
        <v>1</v>
      </c>
      <c r="K16" s="103"/>
      <c r="L16" s="103"/>
      <c r="M16" s="103"/>
      <c r="N16" s="106">
        <f>(19970-19200)*12</f>
        <v>9240</v>
      </c>
      <c r="O16" s="106">
        <f>(20780-19970)*12</f>
        <v>9720</v>
      </c>
      <c r="P16" s="106">
        <f>(21620-20780)*12</f>
        <v>10080</v>
      </c>
      <c r="Q16" s="106">
        <f t="shared" si="0"/>
        <v>239640</v>
      </c>
      <c r="R16" s="106">
        <f t="shared" si="1"/>
        <v>249360</v>
      </c>
      <c r="S16" s="106">
        <f t="shared" si="1"/>
        <v>259440</v>
      </c>
      <c r="T16" s="105"/>
    </row>
    <row r="17" spans="1:20" ht="21" customHeight="1">
      <c r="A17" s="103">
        <v>11</v>
      </c>
      <c r="B17" s="107" t="s">
        <v>16</v>
      </c>
      <c r="C17" s="90">
        <v>3</v>
      </c>
      <c r="D17" s="90">
        <v>1</v>
      </c>
      <c r="E17" s="90">
        <v>1</v>
      </c>
      <c r="F17" s="108">
        <f>13820*12</f>
        <v>165840</v>
      </c>
      <c r="G17" s="108">
        <v>14320</v>
      </c>
      <c r="H17" s="90">
        <v>1</v>
      </c>
      <c r="I17" s="90">
        <v>1</v>
      </c>
      <c r="J17" s="90">
        <v>1</v>
      </c>
      <c r="K17" s="90"/>
      <c r="L17" s="90"/>
      <c r="M17" s="90"/>
      <c r="N17" s="108">
        <f>(14320-13820)*12</f>
        <v>6000</v>
      </c>
      <c r="O17" s="108">
        <f>(14810-14320)*12</f>
        <v>5880</v>
      </c>
      <c r="P17" s="108">
        <f>(15290-14810)*12</f>
        <v>5760</v>
      </c>
      <c r="Q17" s="108">
        <f t="shared" si="0"/>
        <v>171840</v>
      </c>
      <c r="R17" s="108">
        <f t="shared" si="1"/>
        <v>177720</v>
      </c>
      <c r="S17" s="108">
        <f t="shared" si="1"/>
        <v>183480</v>
      </c>
      <c r="T17" s="105"/>
    </row>
    <row r="18" spans="1:20" ht="21" customHeight="1">
      <c r="A18" s="103"/>
      <c r="B18" s="157" t="s">
        <v>29</v>
      </c>
      <c r="C18" s="103"/>
      <c r="D18" s="103"/>
      <c r="E18" s="103"/>
      <c r="F18" s="106"/>
      <c r="G18" s="106"/>
      <c r="H18" s="103"/>
      <c r="I18" s="103"/>
      <c r="J18" s="103"/>
      <c r="K18" s="103"/>
      <c r="L18" s="103"/>
      <c r="M18" s="103"/>
      <c r="N18" s="106"/>
      <c r="O18" s="106"/>
      <c r="P18" s="106"/>
      <c r="Q18" s="106"/>
      <c r="R18" s="106"/>
      <c r="S18" s="106"/>
      <c r="T18" s="105"/>
    </row>
    <row r="19" spans="1:20" ht="21" customHeight="1">
      <c r="A19" s="103">
        <v>12</v>
      </c>
      <c r="B19" s="116" t="s">
        <v>30</v>
      </c>
      <c r="C19" s="94"/>
      <c r="D19" s="94">
        <v>1</v>
      </c>
      <c r="E19" s="94">
        <v>1</v>
      </c>
      <c r="F19" s="114">
        <f>(11630+655)*12</f>
        <v>147420</v>
      </c>
      <c r="G19" s="114"/>
      <c r="H19" s="94">
        <v>1</v>
      </c>
      <c r="I19" s="94">
        <v>1</v>
      </c>
      <c r="J19" s="94">
        <v>1</v>
      </c>
      <c r="K19" s="94"/>
      <c r="L19" s="94"/>
      <c r="M19" s="94"/>
      <c r="N19" s="114">
        <f>(12090-11630)*12</f>
        <v>5520</v>
      </c>
      <c r="O19" s="114">
        <f>(12560-12090)*12</f>
        <v>5640</v>
      </c>
      <c r="P19" s="114">
        <f>(13070-12560)*12</f>
        <v>6120</v>
      </c>
      <c r="Q19" s="114">
        <f>F19+N19</f>
        <v>152940</v>
      </c>
      <c r="R19" s="114">
        <f>Q19+O19</f>
        <v>158580</v>
      </c>
      <c r="S19" s="114">
        <f>R19+P19</f>
        <v>164700</v>
      </c>
      <c r="T19" s="116"/>
    </row>
    <row r="20" spans="1:20" ht="21" customHeight="1">
      <c r="A20" s="103"/>
      <c r="B20" s="157" t="s">
        <v>31</v>
      </c>
      <c r="C20" s="103"/>
      <c r="D20" s="103"/>
      <c r="E20" s="103"/>
      <c r="F20" s="106"/>
      <c r="G20" s="106"/>
      <c r="H20" s="103"/>
      <c r="I20" s="103"/>
      <c r="J20" s="103"/>
      <c r="K20" s="103"/>
      <c r="L20" s="103"/>
      <c r="M20" s="103"/>
      <c r="N20" s="106"/>
      <c r="O20" s="106"/>
      <c r="P20" s="106"/>
      <c r="Q20" s="106"/>
      <c r="R20" s="106"/>
      <c r="S20" s="106"/>
      <c r="T20" s="105"/>
    </row>
    <row r="21" spans="1:20" ht="21" customHeight="1">
      <c r="A21" s="103">
        <v>13</v>
      </c>
      <c r="B21" s="117" t="s">
        <v>35</v>
      </c>
      <c r="C21" s="101"/>
      <c r="D21" s="101">
        <v>1</v>
      </c>
      <c r="E21" s="101">
        <v>1</v>
      </c>
      <c r="F21" s="118">
        <f>(9550+1500)*12</f>
        <v>132600</v>
      </c>
      <c r="G21" s="118"/>
      <c r="H21" s="101">
        <v>1</v>
      </c>
      <c r="I21" s="101">
        <v>1</v>
      </c>
      <c r="J21" s="101">
        <v>1</v>
      </c>
      <c r="K21" s="101"/>
      <c r="L21" s="101"/>
      <c r="M21" s="101"/>
      <c r="N21" s="118">
        <f>450*12</f>
        <v>5400</v>
      </c>
      <c r="O21" s="118">
        <f>460*12</f>
        <v>5520</v>
      </c>
      <c r="P21" s="118">
        <f>480*12</f>
        <v>5760</v>
      </c>
      <c r="Q21" s="118">
        <f>F21+N21</f>
        <v>138000</v>
      </c>
      <c r="R21" s="118">
        <f aca="true" t="shared" si="2" ref="R21:S23">Q21+O21</f>
        <v>143520</v>
      </c>
      <c r="S21" s="118">
        <f t="shared" si="2"/>
        <v>149280</v>
      </c>
      <c r="T21" s="117"/>
    </row>
    <row r="22" spans="1:20" ht="21" customHeight="1">
      <c r="A22" s="103">
        <v>14</v>
      </c>
      <c r="B22" s="105" t="s">
        <v>34</v>
      </c>
      <c r="C22" s="103"/>
      <c r="D22" s="103">
        <v>1</v>
      </c>
      <c r="E22" s="103">
        <v>1</v>
      </c>
      <c r="F22" s="106">
        <f>(11110+1175)*12</f>
        <v>147420</v>
      </c>
      <c r="G22" s="106"/>
      <c r="H22" s="103">
        <v>1</v>
      </c>
      <c r="I22" s="103">
        <v>1</v>
      </c>
      <c r="J22" s="103">
        <v>1</v>
      </c>
      <c r="K22" s="103"/>
      <c r="L22" s="103"/>
      <c r="M22" s="103"/>
      <c r="N22" s="106">
        <f>500*12</f>
        <v>6000</v>
      </c>
      <c r="O22" s="106">
        <f>520*12</f>
        <v>6240</v>
      </c>
      <c r="P22" s="106">
        <f>540*12</f>
        <v>6480</v>
      </c>
      <c r="Q22" s="106">
        <f>F22+N22</f>
        <v>153420</v>
      </c>
      <c r="R22" s="106">
        <f t="shared" si="2"/>
        <v>159660</v>
      </c>
      <c r="S22" s="106">
        <f t="shared" si="2"/>
        <v>166140</v>
      </c>
      <c r="T22" s="105"/>
    </row>
    <row r="23" spans="1:20" ht="21" customHeight="1">
      <c r="A23" s="103">
        <v>15</v>
      </c>
      <c r="B23" s="107" t="s">
        <v>36</v>
      </c>
      <c r="C23" s="90"/>
      <c r="D23" s="90">
        <v>1</v>
      </c>
      <c r="E23" s="90">
        <v>1</v>
      </c>
      <c r="F23" s="108">
        <f>(9900+1500)*12</f>
        <v>136800</v>
      </c>
      <c r="G23" s="108"/>
      <c r="H23" s="90">
        <v>1</v>
      </c>
      <c r="I23" s="90">
        <v>1</v>
      </c>
      <c r="J23" s="90">
        <v>1</v>
      </c>
      <c r="K23" s="90"/>
      <c r="L23" s="90"/>
      <c r="M23" s="90"/>
      <c r="N23" s="108">
        <f>460*12</f>
        <v>5520</v>
      </c>
      <c r="O23" s="108">
        <f>480*12</f>
        <v>5760</v>
      </c>
      <c r="P23" s="108">
        <f>500*12</f>
        <v>6000</v>
      </c>
      <c r="Q23" s="108">
        <f>F23+N23</f>
        <v>142320</v>
      </c>
      <c r="R23" s="108">
        <f t="shared" si="2"/>
        <v>148080</v>
      </c>
      <c r="S23" s="108">
        <f t="shared" si="2"/>
        <v>154080</v>
      </c>
      <c r="T23" s="107"/>
    </row>
    <row r="24" spans="1:20" ht="21" customHeight="1">
      <c r="A24" s="103"/>
      <c r="B24" s="157" t="s">
        <v>38</v>
      </c>
      <c r="C24" s="103"/>
      <c r="D24" s="103"/>
      <c r="E24" s="103"/>
      <c r="F24" s="106"/>
      <c r="G24" s="106"/>
      <c r="H24" s="103"/>
      <c r="I24" s="103"/>
      <c r="J24" s="103"/>
      <c r="K24" s="103"/>
      <c r="L24" s="103"/>
      <c r="M24" s="103"/>
      <c r="N24" s="106"/>
      <c r="O24" s="106"/>
      <c r="P24" s="106"/>
      <c r="Q24" s="106"/>
      <c r="R24" s="106"/>
      <c r="S24" s="106"/>
      <c r="T24" s="105"/>
    </row>
    <row r="25" spans="1:20" ht="21" customHeight="1">
      <c r="A25" s="110">
        <v>16</v>
      </c>
      <c r="B25" s="105" t="s">
        <v>39</v>
      </c>
      <c r="C25" s="111"/>
      <c r="D25" s="103">
        <v>1</v>
      </c>
      <c r="E25" s="111">
        <v>1</v>
      </c>
      <c r="F25" s="106">
        <f>9000*12</f>
        <v>108000</v>
      </c>
      <c r="G25" s="112"/>
      <c r="H25" s="111">
        <v>1</v>
      </c>
      <c r="I25" s="103">
        <v>1</v>
      </c>
      <c r="J25" s="111">
        <v>1</v>
      </c>
      <c r="K25" s="103"/>
      <c r="L25" s="111"/>
      <c r="M25" s="103"/>
      <c r="N25" s="112" t="s">
        <v>74</v>
      </c>
      <c r="O25" s="106" t="s">
        <v>74</v>
      </c>
      <c r="P25" s="112" t="s">
        <v>74</v>
      </c>
      <c r="Q25" s="106">
        <f>9000*12</f>
        <v>108000</v>
      </c>
      <c r="R25" s="112">
        <f aca="true" t="shared" si="3" ref="R25:S34">9000*12</f>
        <v>108000</v>
      </c>
      <c r="S25" s="106">
        <f t="shared" si="3"/>
        <v>108000</v>
      </c>
      <c r="T25" s="113"/>
    </row>
    <row r="26" spans="1:20" ht="21" customHeight="1">
      <c r="A26" s="103"/>
      <c r="B26" s="157" t="s">
        <v>256</v>
      </c>
      <c r="C26" s="103"/>
      <c r="D26" s="103"/>
      <c r="E26" s="103"/>
      <c r="F26" s="106"/>
      <c r="G26" s="106"/>
      <c r="H26" s="103"/>
      <c r="I26" s="103"/>
      <c r="J26" s="103"/>
      <c r="K26" s="103"/>
      <c r="L26" s="103"/>
      <c r="M26" s="103"/>
      <c r="N26" s="106"/>
      <c r="O26" s="106"/>
      <c r="P26" s="106"/>
      <c r="Q26" s="106"/>
      <c r="R26" s="106"/>
      <c r="S26" s="106"/>
      <c r="T26" s="105"/>
    </row>
    <row r="27" spans="1:20" ht="21" customHeight="1">
      <c r="A27" s="103"/>
      <c r="B27" s="157" t="s">
        <v>38</v>
      </c>
      <c r="C27" s="103"/>
      <c r="D27" s="103"/>
      <c r="E27" s="103"/>
      <c r="F27" s="106"/>
      <c r="G27" s="106"/>
      <c r="H27" s="103"/>
      <c r="I27" s="103"/>
      <c r="J27" s="103"/>
      <c r="K27" s="103"/>
      <c r="L27" s="103"/>
      <c r="M27" s="103"/>
      <c r="N27" s="106"/>
      <c r="O27" s="106"/>
      <c r="P27" s="106"/>
      <c r="Q27" s="106"/>
      <c r="R27" s="106"/>
      <c r="S27" s="106"/>
      <c r="T27" s="105"/>
    </row>
    <row r="28" spans="1:20" ht="21" customHeight="1">
      <c r="A28" s="103">
        <v>17</v>
      </c>
      <c r="B28" s="105" t="s">
        <v>39</v>
      </c>
      <c r="C28" s="103"/>
      <c r="D28" s="103">
        <v>1</v>
      </c>
      <c r="E28" s="103">
        <v>1</v>
      </c>
      <c r="F28" s="106">
        <f aca="true" t="shared" si="4" ref="F28:F34">9000*12</f>
        <v>108000</v>
      </c>
      <c r="G28" s="106"/>
      <c r="H28" s="103">
        <v>1</v>
      </c>
      <c r="I28" s="103">
        <v>1</v>
      </c>
      <c r="J28" s="103">
        <v>1</v>
      </c>
      <c r="K28" s="103"/>
      <c r="L28" s="103"/>
      <c r="M28" s="103"/>
      <c r="N28" s="106" t="s">
        <v>74</v>
      </c>
      <c r="O28" s="106" t="s">
        <v>74</v>
      </c>
      <c r="P28" s="106" t="s">
        <v>74</v>
      </c>
      <c r="Q28" s="106">
        <f aca="true" t="shared" si="5" ref="Q28:Q34">9000*12</f>
        <v>108000</v>
      </c>
      <c r="R28" s="106">
        <f t="shared" si="3"/>
        <v>108000</v>
      </c>
      <c r="S28" s="106">
        <f t="shared" si="3"/>
        <v>108000</v>
      </c>
      <c r="T28" s="105"/>
    </row>
    <row r="29" spans="1:20" ht="21" customHeight="1">
      <c r="A29" s="103">
        <v>18</v>
      </c>
      <c r="B29" s="105" t="s">
        <v>39</v>
      </c>
      <c r="C29" s="103"/>
      <c r="D29" s="103">
        <v>1</v>
      </c>
      <c r="E29" s="103">
        <v>1</v>
      </c>
      <c r="F29" s="106">
        <f t="shared" si="4"/>
        <v>108000</v>
      </c>
      <c r="G29" s="106"/>
      <c r="H29" s="103">
        <v>1</v>
      </c>
      <c r="I29" s="103">
        <v>1</v>
      </c>
      <c r="J29" s="103">
        <v>1</v>
      </c>
      <c r="K29" s="103"/>
      <c r="L29" s="103"/>
      <c r="M29" s="103"/>
      <c r="N29" s="106" t="s">
        <v>74</v>
      </c>
      <c r="O29" s="106" t="s">
        <v>74</v>
      </c>
      <c r="P29" s="106" t="s">
        <v>74</v>
      </c>
      <c r="Q29" s="106">
        <f t="shared" si="5"/>
        <v>108000</v>
      </c>
      <c r="R29" s="106">
        <f t="shared" si="3"/>
        <v>108000</v>
      </c>
      <c r="S29" s="106">
        <f t="shared" si="3"/>
        <v>108000</v>
      </c>
      <c r="T29" s="105"/>
    </row>
    <row r="30" spans="1:20" ht="21" customHeight="1">
      <c r="A30" s="103">
        <v>19</v>
      </c>
      <c r="B30" s="105" t="s">
        <v>39</v>
      </c>
      <c r="C30" s="103"/>
      <c r="D30" s="103">
        <v>1</v>
      </c>
      <c r="E30" s="103">
        <v>1</v>
      </c>
      <c r="F30" s="106">
        <f t="shared" si="4"/>
        <v>108000</v>
      </c>
      <c r="G30" s="106"/>
      <c r="H30" s="103">
        <v>1</v>
      </c>
      <c r="I30" s="103">
        <v>1</v>
      </c>
      <c r="J30" s="103">
        <v>1</v>
      </c>
      <c r="K30" s="103"/>
      <c r="L30" s="103"/>
      <c r="M30" s="103"/>
      <c r="N30" s="106" t="s">
        <v>74</v>
      </c>
      <c r="O30" s="106" t="s">
        <v>74</v>
      </c>
      <c r="P30" s="106" t="s">
        <v>74</v>
      </c>
      <c r="Q30" s="106">
        <f t="shared" si="5"/>
        <v>108000</v>
      </c>
      <c r="R30" s="106">
        <f t="shared" si="3"/>
        <v>108000</v>
      </c>
      <c r="S30" s="106">
        <f t="shared" si="3"/>
        <v>108000</v>
      </c>
      <c r="T30" s="105"/>
    </row>
    <row r="31" spans="1:20" ht="21" customHeight="1">
      <c r="A31" s="103">
        <v>20</v>
      </c>
      <c r="B31" s="105" t="s">
        <v>39</v>
      </c>
      <c r="C31" s="103"/>
      <c r="D31" s="103">
        <v>1</v>
      </c>
      <c r="E31" s="103">
        <v>1</v>
      </c>
      <c r="F31" s="106">
        <f t="shared" si="4"/>
        <v>108000</v>
      </c>
      <c r="G31" s="106"/>
      <c r="H31" s="103">
        <v>1</v>
      </c>
      <c r="I31" s="103">
        <v>1</v>
      </c>
      <c r="J31" s="103">
        <v>1</v>
      </c>
      <c r="K31" s="103"/>
      <c r="L31" s="103"/>
      <c r="M31" s="103"/>
      <c r="N31" s="106" t="s">
        <v>74</v>
      </c>
      <c r="O31" s="106" t="s">
        <v>74</v>
      </c>
      <c r="P31" s="106" t="s">
        <v>74</v>
      </c>
      <c r="Q31" s="106">
        <f t="shared" si="5"/>
        <v>108000</v>
      </c>
      <c r="R31" s="106">
        <f t="shared" si="3"/>
        <v>108000</v>
      </c>
      <c r="S31" s="106">
        <f t="shared" si="3"/>
        <v>108000</v>
      </c>
      <c r="T31" s="105"/>
    </row>
    <row r="32" spans="1:20" ht="21" customHeight="1">
      <c r="A32" s="103">
        <v>21</v>
      </c>
      <c r="B32" s="131" t="s">
        <v>40</v>
      </c>
      <c r="C32" s="103"/>
      <c r="D32" s="103">
        <v>1</v>
      </c>
      <c r="E32" s="103" t="s">
        <v>74</v>
      </c>
      <c r="F32" s="106">
        <f t="shared" si="4"/>
        <v>108000</v>
      </c>
      <c r="G32" s="106"/>
      <c r="H32" s="103">
        <v>1</v>
      </c>
      <c r="I32" s="103">
        <v>1</v>
      </c>
      <c r="J32" s="103">
        <v>1</v>
      </c>
      <c r="K32" s="103"/>
      <c r="L32" s="103"/>
      <c r="M32" s="103"/>
      <c r="N32" s="106" t="s">
        <v>74</v>
      </c>
      <c r="O32" s="106" t="s">
        <v>74</v>
      </c>
      <c r="P32" s="106" t="s">
        <v>74</v>
      </c>
      <c r="Q32" s="106">
        <f t="shared" si="5"/>
        <v>108000</v>
      </c>
      <c r="R32" s="106">
        <f t="shared" si="3"/>
        <v>108000</v>
      </c>
      <c r="S32" s="106">
        <f t="shared" si="3"/>
        <v>108000</v>
      </c>
      <c r="T32" s="105"/>
    </row>
    <row r="33" spans="1:20" ht="21" customHeight="1">
      <c r="A33" s="103">
        <v>22</v>
      </c>
      <c r="B33" s="105" t="s">
        <v>41</v>
      </c>
      <c r="C33" s="103"/>
      <c r="D33" s="103">
        <v>1</v>
      </c>
      <c r="E33" s="103">
        <v>1</v>
      </c>
      <c r="F33" s="106">
        <f t="shared" si="4"/>
        <v>108000</v>
      </c>
      <c r="G33" s="106"/>
      <c r="H33" s="103">
        <v>1</v>
      </c>
      <c r="I33" s="103">
        <v>1</v>
      </c>
      <c r="J33" s="103">
        <v>1</v>
      </c>
      <c r="K33" s="103"/>
      <c r="L33" s="103"/>
      <c r="M33" s="103"/>
      <c r="N33" s="106" t="s">
        <v>74</v>
      </c>
      <c r="O33" s="106" t="s">
        <v>74</v>
      </c>
      <c r="P33" s="106" t="s">
        <v>74</v>
      </c>
      <c r="Q33" s="106">
        <f t="shared" si="5"/>
        <v>108000</v>
      </c>
      <c r="R33" s="106">
        <f t="shared" si="3"/>
        <v>108000</v>
      </c>
      <c r="S33" s="106">
        <f t="shared" si="3"/>
        <v>108000</v>
      </c>
      <c r="T33" s="105"/>
    </row>
    <row r="34" spans="1:20" ht="21" customHeight="1">
      <c r="A34" s="90">
        <v>23</v>
      </c>
      <c r="B34" s="107" t="s">
        <v>37</v>
      </c>
      <c r="C34" s="90"/>
      <c r="D34" s="90">
        <v>1</v>
      </c>
      <c r="E34" s="90">
        <v>1</v>
      </c>
      <c r="F34" s="108">
        <f t="shared" si="4"/>
        <v>108000</v>
      </c>
      <c r="G34" s="108"/>
      <c r="H34" s="90">
        <v>1</v>
      </c>
      <c r="I34" s="90">
        <v>1</v>
      </c>
      <c r="J34" s="90">
        <v>1</v>
      </c>
      <c r="K34" s="90"/>
      <c r="L34" s="90"/>
      <c r="M34" s="90"/>
      <c r="N34" s="108" t="s">
        <v>74</v>
      </c>
      <c r="O34" s="108" t="s">
        <v>74</v>
      </c>
      <c r="P34" s="108" t="s">
        <v>74</v>
      </c>
      <c r="Q34" s="108">
        <f t="shared" si="5"/>
        <v>108000</v>
      </c>
      <c r="R34" s="108">
        <f t="shared" si="3"/>
        <v>108000</v>
      </c>
      <c r="S34" s="108">
        <f t="shared" si="3"/>
        <v>108000</v>
      </c>
      <c r="T34" s="107"/>
    </row>
    <row r="35" spans="1:20" ht="21" customHeight="1">
      <c r="A35" s="103"/>
      <c r="B35" s="158" t="s">
        <v>17</v>
      </c>
      <c r="C35" s="103"/>
      <c r="D35" s="103"/>
      <c r="E35" s="103"/>
      <c r="F35" s="106"/>
      <c r="G35" s="106"/>
      <c r="H35" s="103"/>
      <c r="I35" s="103"/>
      <c r="J35" s="103"/>
      <c r="K35" s="103"/>
      <c r="L35" s="103"/>
      <c r="M35" s="103"/>
      <c r="N35" s="106"/>
      <c r="O35" s="106"/>
      <c r="P35" s="106"/>
      <c r="Q35" s="106"/>
      <c r="R35" s="106"/>
      <c r="S35" s="106"/>
      <c r="T35" s="105"/>
    </row>
    <row r="36" spans="1:20" ht="21" customHeight="1">
      <c r="A36" s="101">
        <v>24</v>
      </c>
      <c r="B36" s="117" t="s">
        <v>258</v>
      </c>
      <c r="C36" s="101">
        <v>7</v>
      </c>
      <c r="D36" s="101">
        <v>1</v>
      </c>
      <c r="E36" s="101">
        <v>1</v>
      </c>
      <c r="F36" s="118">
        <f>(23080*12)+(3500*12)</f>
        <v>318960</v>
      </c>
      <c r="G36" s="118">
        <f>24010+3500</f>
        <v>27510</v>
      </c>
      <c r="H36" s="101">
        <v>1</v>
      </c>
      <c r="I36" s="101">
        <v>1</v>
      </c>
      <c r="J36" s="101">
        <v>1</v>
      </c>
      <c r="K36" s="101"/>
      <c r="L36" s="101"/>
      <c r="M36" s="101"/>
      <c r="N36" s="118">
        <f>(24010-23080)*12</f>
        <v>11160</v>
      </c>
      <c r="O36" s="118">
        <f>(24970-24010)*12</f>
        <v>11520</v>
      </c>
      <c r="P36" s="118">
        <f>(25970-24970)*12</f>
        <v>12000</v>
      </c>
      <c r="Q36" s="118">
        <f>F36+N36</f>
        <v>330120</v>
      </c>
      <c r="R36" s="118">
        <f aca="true" t="shared" si="6" ref="R36:S42">Q36+O36</f>
        <v>341640</v>
      </c>
      <c r="S36" s="118">
        <f t="shared" si="6"/>
        <v>353640</v>
      </c>
      <c r="T36" s="117"/>
    </row>
    <row r="37" spans="1:20" ht="21" customHeight="1">
      <c r="A37" s="103">
        <v>25</v>
      </c>
      <c r="B37" s="105" t="s">
        <v>21</v>
      </c>
      <c r="C37" s="103">
        <v>5</v>
      </c>
      <c r="D37" s="103">
        <v>1</v>
      </c>
      <c r="E37" s="103">
        <v>1</v>
      </c>
      <c r="F37" s="106">
        <f>(19660+430)*12</f>
        <v>241080</v>
      </c>
      <c r="G37" s="106">
        <f>20400+430</f>
        <v>20830</v>
      </c>
      <c r="H37" s="103">
        <v>1</v>
      </c>
      <c r="I37" s="103">
        <v>1</v>
      </c>
      <c r="J37" s="103">
        <v>1</v>
      </c>
      <c r="K37" s="103"/>
      <c r="L37" s="103"/>
      <c r="M37" s="103"/>
      <c r="N37" s="106">
        <f>(20400-19660)*12</f>
        <v>8880</v>
      </c>
      <c r="O37" s="106">
        <f>(21140-20400)*12</f>
        <v>8880</v>
      </c>
      <c r="P37" s="106">
        <f>(21880-21140)*12</f>
        <v>8880</v>
      </c>
      <c r="Q37" s="106">
        <f>F37+N37</f>
        <v>249960</v>
      </c>
      <c r="R37" s="106">
        <f t="shared" si="6"/>
        <v>258840</v>
      </c>
      <c r="S37" s="106">
        <f t="shared" si="6"/>
        <v>267720</v>
      </c>
      <c r="T37" s="105"/>
    </row>
    <row r="38" spans="1:20" ht="21" customHeight="1">
      <c r="A38" s="103">
        <v>26</v>
      </c>
      <c r="B38" s="105" t="s">
        <v>32</v>
      </c>
      <c r="C38" s="123" t="s">
        <v>71</v>
      </c>
      <c r="D38" s="103">
        <v>1</v>
      </c>
      <c r="E38" s="103" t="s">
        <v>74</v>
      </c>
      <c r="F38" s="106">
        <v>0</v>
      </c>
      <c r="G38" s="106"/>
      <c r="H38" s="103">
        <v>1</v>
      </c>
      <c r="I38" s="103">
        <v>1</v>
      </c>
      <c r="J38" s="103">
        <v>1</v>
      </c>
      <c r="K38" s="103"/>
      <c r="L38" s="103"/>
      <c r="M38" s="103"/>
      <c r="N38" s="106">
        <f>(5810+27350)/2*12</f>
        <v>198960</v>
      </c>
      <c r="O38" s="106">
        <v>7080</v>
      </c>
      <c r="P38" s="106">
        <v>7080</v>
      </c>
      <c r="Q38" s="106">
        <f>F38+N38</f>
        <v>198960</v>
      </c>
      <c r="R38" s="106">
        <f>Q38+O38</f>
        <v>206040</v>
      </c>
      <c r="S38" s="106">
        <f>R38+P38</f>
        <v>213120</v>
      </c>
      <c r="T38" s="105"/>
    </row>
    <row r="39" spans="1:20" ht="21" customHeight="1">
      <c r="A39" s="103">
        <v>27</v>
      </c>
      <c r="B39" s="105" t="s">
        <v>23</v>
      </c>
      <c r="C39" s="103">
        <v>5</v>
      </c>
      <c r="D39" s="103">
        <v>1</v>
      </c>
      <c r="E39" s="103">
        <v>1</v>
      </c>
      <c r="F39" s="106">
        <f>15610*12</f>
        <v>187320</v>
      </c>
      <c r="G39" s="106">
        <v>16240</v>
      </c>
      <c r="H39" s="103">
        <v>1</v>
      </c>
      <c r="I39" s="103">
        <v>1</v>
      </c>
      <c r="J39" s="103">
        <v>1</v>
      </c>
      <c r="K39" s="103"/>
      <c r="L39" s="103"/>
      <c r="M39" s="103"/>
      <c r="N39" s="106">
        <f>(16240-15610)*12</f>
        <v>7560</v>
      </c>
      <c r="O39" s="106">
        <f>(16880-16240)*12</f>
        <v>7680</v>
      </c>
      <c r="P39" s="106">
        <f>(17550-16880)*12</f>
        <v>8040</v>
      </c>
      <c r="Q39" s="106">
        <f>F39+N39</f>
        <v>194880</v>
      </c>
      <c r="R39" s="106">
        <f t="shared" si="6"/>
        <v>202560</v>
      </c>
      <c r="S39" s="106">
        <f t="shared" si="6"/>
        <v>210600</v>
      </c>
      <c r="T39" s="105"/>
    </row>
    <row r="40" spans="1:20" ht="21" customHeight="1">
      <c r="A40" s="103">
        <v>28</v>
      </c>
      <c r="B40" s="105" t="s">
        <v>24</v>
      </c>
      <c r="C40" s="123" t="s">
        <v>71</v>
      </c>
      <c r="D40" s="103">
        <v>1</v>
      </c>
      <c r="E40" s="103" t="s">
        <v>74</v>
      </c>
      <c r="F40" s="106">
        <f>((5810+27350)/2)*12</f>
        <v>198960</v>
      </c>
      <c r="G40" s="106"/>
      <c r="H40" s="103">
        <v>1</v>
      </c>
      <c r="I40" s="103">
        <v>1</v>
      </c>
      <c r="J40" s="103">
        <v>1</v>
      </c>
      <c r="K40" s="103"/>
      <c r="L40" s="103"/>
      <c r="M40" s="103"/>
      <c r="N40" s="106">
        <v>198960</v>
      </c>
      <c r="O40" s="106">
        <v>7080</v>
      </c>
      <c r="P40" s="106">
        <v>7080</v>
      </c>
      <c r="Q40" s="106">
        <f aca="true" t="shared" si="7" ref="Q40:Q49">F40+N40</f>
        <v>397920</v>
      </c>
      <c r="R40" s="106">
        <f t="shared" si="6"/>
        <v>405000</v>
      </c>
      <c r="S40" s="106">
        <f t="shared" si="6"/>
        <v>412080</v>
      </c>
      <c r="T40" s="105"/>
    </row>
    <row r="41" spans="1:20" ht="21" customHeight="1">
      <c r="A41" s="103">
        <v>29</v>
      </c>
      <c r="B41" s="105" t="s">
        <v>48</v>
      </c>
      <c r="C41" s="103">
        <v>5</v>
      </c>
      <c r="D41" s="103">
        <v>1</v>
      </c>
      <c r="E41" s="103">
        <v>1</v>
      </c>
      <c r="F41" s="106">
        <f>18230*12</f>
        <v>218760</v>
      </c>
      <c r="G41" s="106">
        <v>18950</v>
      </c>
      <c r="H41" s="103">
        <v>1</v>
      </c>
      <c r="I41" s="103">
        <v>1</v>
      </c>
      <c r="J41" s="103">
        <v>1</v>
      </c>
      <c r="K41" s="103"/>
      <c r="L41" s="103"/>
      <c r="M41" s="103"/>
      <c r="N41" s="106">
        <f>(18950-18230)*12</f>
        <v>8640</v>
      </c>
      <c r="O41" s="106">
        <f>(19660-18950)*12</f>
        <v>8520</v>
      </c>
      <c r="P41" s="106">
        <f>(20400-19660)*12</f>
        <v>8880</v>
      </c>
      <c r="Q41" s="106">
        <f t="shared" si="7"/>
        <v>227400</v>
      </c>
      <c r="R41" s="106">
        <f t="shared" si="6"/>
        <v>235920</v>
      </c>
      <c r="S41" s="106">
        <f t="shared" si="6"/>
        <v>244800</v>
      </c>
      <c r="T41" s="105"/>
    </row>
    <row r="42" spans="1:20" ht="21" customHeight="1">
      <c r="A42" s="103">
        <v>30</v>
      </c>
      <c r="B42" s="107" t="s">
        <v>48</v>
      </c>
      <c r="C42" s="90">
        <v>5</v>
      </c>
      <c r="D42" s="90">
        <v>1</v>
      </c>
      <c r="E42" s="90">
        <v>1</v>
      </c>
      <c r="F42" s="108">
        <f>15610*12</f>
        <v>187320</v>
      </c>
      <c r="G42" s="108">
        <v>16240</v>
      </c>
      <c r="H42" s="90">
        <v>1</v>
      </c>
      <c r="I42" s="90">
        <v>1</v>
      </c>
      <c r="J42" s="90">
        <v>1</v>
      </c>
      <c r="K42" s="90"/>
      <c r="L42" s="90"/>
      <c r="M42" s="90"/>
      <c r="N42" s="108">
        <f>(16240-15610)*12</f>
        <v>7560</v>
      </c>
      <c r="O42" s="108">
        <f>(16880-16240)*12</f>
        <v>7680</v>
      </c>
      <c r="P42" s="108">
        <f>(17550-16880)*12</f>
        <v>8040</v>
      </c>
      <c r="Q42" s="108">
        <f t="shared" si="7"/>
        <v>194880</v>
      </c>
      <c r="R42" s="108">
        <f t="shared" si="6"/>
        <v>202560</v>
      </c>
      <c r="S42" s="108">
        <f t="shared" si="6"/>
        <v>210600</v>
      </c>
      <c r="T42" s="107"/>
    </row>
    <row r="43" spans="1:20" ht="21" customHeight="1">
      <c r="A43" s="103"/>
      <c r="B43" s="157" t="s">
        <v>29</v>
      </c>
      <c r="C43" s="103"/>
      <c r="D43" s="103"/>
      <c r="E43" s="103"/>
      <c r="F43" s="106"/>
      <c r="G43" s="106"/>
      <c r="H43" s="103"/>
      <c r="I43" s="103"/>
      <c r="J43" s="103"/>
      <c r="K43" s="103"/>
      <c r="L43" s="103"/>
      <c r="M43" s="103"/>
      <c r="N43" s="106"/>
      <c r="O43" s="106"/>
      <c r="P43" s="106"/>
      <c r="Q43" s="106"/>
      <c r="R43" s="106"/>
      <c r="S43" s="106"/>
      <c r="T43" s="105"/>
    </row>
    <row r="44" spans="1:20" ht="21" customHeight="1">
      <c r="A44" s="103">
        <v>31</v>
      </c>
      <c r="B44" s="105" t="s">
        <v>44</v>
      </c>
      <c r="C44" s="103"/>
      <c r="D44" s="103">
        <v>1</v>
      </c>
      <c r="E44" s="103">
        <v>1</v>
      </c>
      <c r="F44" s="106">
        <f>13070*12</f>
        <v>156840</v>
      </c>
      <c r="G44" s="106"/>
      <c r="H44" s="103">
        <v>1</v>
      </c>
      <c r="I44" s="103">
        <v>1</v>
      </c>
      <c r="J44" s="103">
        <v>1</v>
      </c>
      <c r="K44" s="103"/>
      <c r="L44" s="103"/>
      <c r="M44" s="103"/>
      <c r="N44" s="106">
        <f>(13760-13070)*12</f>
        <v>8280</v>
      </c>
      <c r="O44" s="106">
        <f>(14310-13760)*12</f>
        <v>6600</v>
      </c>
      <c r="P44" s="106">
        <f>(14850-14310)*12</f>
        <v>6480</v>
      </c>
      <c r="Q44" s="106">
        <f t="shared" si="7"/>
        <v>165120</v>
      </c>
      <c r="R44" s="106">
        <f>Q44+O44</f>
        <v>171720</v>
      </c>
      <c r="S44" s="106">
        <f>R44+P44</f>
        <v>178200</v>
      </c>
      <c r="T44" s="105"/>
    </row>
    <row r="45" spans="1:20" ht="21" customHeight="1">
      <c r="A45" s="93"/>
      <c r="B45" s="159" t="s">
        <v>31</v>
      </c>
      <c r="C45" s="95"/>
      <c r="D45" s="94"/>
      <c r="E45" s="95"/>
      <c r="F45" s="114"/>
      <c r="G45" s="115"/>
      <c r="H45" s="95"/>
      <c r="I45" s="94"/>
      <c r="J45" s="95"/>
      <c r="K45" s="94"/>
      <c r="L45" s="95"/>
      <c r="M45" s="94"/>
      <c r="N45" s="115"/>
      <c r="O45" s="114"/>
      <c r="P45" s="115"/>
      <c r="Q45" s="114"/>
      <c r="R45" s="115"/>
      <c r="S45" s="114"/>
      <c r="T45" s="104"/>
    </row>
    <row r="46" spans="1:20" ht="21" customHeight="1">
      <c r="A46" s="103">
        <v>32</v>
      </c>
      <c r="B46" s="131" t="s">
        <v>34</v>
      </c>
      <c r="C46" s="103"/>
      <c r="D46" s="103">
        <v>1</v>
      </c>
      <c r="E46" s="103" t="s">
        <v>74</v>
      </c>
      <c r="F46" s="106">
        <f>9400*12</f>
        <v>112800</v>
      </c>
      <c r="G46" s="106"/>
      <c r="H46" s="103">
        <v>1</v>
      </c>
      <c r="I46" s="103">
        <v>1</v>
      </c>
      <c r="J46" s="103">
        <v>1</v>
      </c>
      <c r="K46" s="103"/>
      <c r="L46" s="103"/>
      <c r="M46" s="103"/>
      <c r="N46" s="106">
        <f>380*12</f>
        <v>4560</v>
      </c>
      <c r="O46" s="106">
        <f>400*12</f>
        <v>4800</v>
      </c>
      <c r="P46" s="106">
        <f>410*12</f>
        <v>4920</v>
      </c>
      <c r="Q46" s="106">
        <f t="shared" si="7"/>
        <v>117360</v>
      </c>
      <c r="R46" s="106">
        <f>Q46+O46</f>
        <v>122160</v>
      </c>
      <c r="S46" s="106">
        <f>R46+P46</f>
        <v>127080</v>
      </c>
      <c r="T46" s="105"/>
    </row>
    <row r="47" spans="1:20" ht="21" customHeight="1">
      <c r="A47" s="103"/>
      <c r="B47" s="158" t="s">
        <v>251</v>
      </c>
      <c r="C47" s="103"/>
      <c r="D47" s="103"/>
      <c r="E47" s="103"/>
      <c r="F47" s="106"/>
      <c r="G47" s="106"/>
      <c r="H47" s="103"/>
      <c r="I47" s="103"/>
      <c r="J47" s="103"/>
      <c r="K47" s="103"/>
      <c r="L47" s="103"/>
      <c r="M47" s="103"/>
      <c r="N47" s="106"/>
      <c r="O47" s="106"/>
      <c r="P47" s="106"/>
      <c r="Q47" s="106"/>
      <c r="R47" s="106"/>
      <c r="S47" s="106"/>
      <c r="T47" s="105"/>
    </row>
    <row r="48" spans="1:20" ht="21" customHeight="1">
      <c r="A48" s="103"/>
      <c r="B48" s="158" t="s">
        <v>31</v>
      </c>
      <c r="C48" s="103"/>
      <c r="D48" s="103"/>
      <c r="E48" s="103"/>
      <c r="F48" s="106"/>
      <c r="G48" s="106"/>
      <c r="H48" s="103"/>
      <c r="I48" s="103"/>
      <c r="J48" s="103"/>
      <c r="K48" s="103"/>
      <c r="L48" s="103"/>
      <c r="M48" s="103"/>
      <c r="N48" s="106"/>
      <c r="O48" s="106"/>
      <c r="P48" s="106"/>
      <c r="Q48" s="106"/>
      <c r="R48" s="106"/>
      <c r="S48" s="106"/>
      <c r="T48" s="105"/>
    </row>
    <row r="49" spans="1:20" ht="21" customHeight="1">
      <c r="A49" s="103">
        <v>33</v>
      </c>
      <c r="B49" s="107" t="s">
        <v>42</v>
      </c>
      <c r="C49" s="90"/>
      <c r="D49" s="90">
        <v>1</v>
      </c>
      <c r="E49" s="90" t="s">
        <v>74</v>
      </c>
      <c r="F49" s="108">
        <f>9400*12</f>
        <v>112800</v>
      </c>
      <c r="G49" s="108"/>
      <c r="H49" s="90">
        <v>1</v>
      </c>
      <c r="I49" s="90">
        <v>1</v>
      </c>
      <c r="J49" s="90">
        <v>1</v>
      </c>
      <c r="K49" s="90"/>
      <c r="L49" s="90"/>
      <c r="M49" s="90"/>
      <c r="N49" s="108">
        <f>380*12</f>
        <v>4560</v>
      </c>
      <c r="O49" s="108">
        <f>400*12</f>
        <v>4800</v>
      </c>
      <c r="P49" s="108">
        <f>410*12</f>
        <v>4920</v>
      </c>
      <c r="Q49" s="108">
        <f t="shared" si="7"/>
        <v>117360</v>
      </c>
      <c r="R49" s="108">
        <f>Q49+O49</f>
        <v>122160</v>
      </c>
      <c r="S49" s="108">
        <f>R49+P49</f>
        <v>127080</v>
      </c>
      <c r="T49" s="107"/>
    </row>
    <row r="50" spans="1:20" ht="21" customHeight="1">
      <c r="A50" s="103"/>
      <c r="B50" s="157" t="s">
        <v>38</v>
      </c>
      <c r="C50" s="103"/>
      <c r="D50" s="103"/>
      <c r="E50" s="103"/>
      <c r="F50" s="106"/>
      <c r="G50" s="106"/>
      <c r="H50" s="103"/>
      <c r="I50" s="103"/>
      <c r="J50" s="103"/>
      <c r="K50" s="103"/>
      <c r="L50" s="103"/>
      <c r="M50" s="103"/>
      <c r="N50" s="106"/>
      <c r="O50" s="106"/>
      <c r="P50" s="106"/>
      <c r="Q50" s="106"/>
      <c r="R50" s="106"/>
      <c r="S50" s="106"/>
      <c r="T50" s="105"/>
    </row>
    <row r="51" spans="1:20" ht="21" customHeight="1">
      <c r="A51" s="103">
        <v>34</v>
      </c>
      <c r="B51" s="116" t="s">
        <v>43</v>
      </c>
      <c r="C51" s="94"/>
      <c r="D51" s="94">
        <v>1</v>
      </c>
      <c r="E51" s="94">
        <v>1</v>
      </c>
      <c r="F51" s="114">
        <f>9000*12</f>
        <v>108000</v>
      </c>
      <c r="G51" s="114"/>
      <c r="H51" s="94">
        <v>1</v>
      </c>
      <c r="I51" s="94">
        <v>1</v>
      </c>
      <c r="J51" s="94">
        <v>1</v>
      </c>
      <c r="K51" s="94"/>
      <c r="L51" s="94"/>
      <c r="M51" s="94"/>
      <c r="N51" s="114" t="s">
        <v>74</v>
      </c>
      <c r="O51" s="114" t="s">
        <v>74</v>
      </c>
      <c r="P51" s="114" t="s">
        <v>74</v>
      </c>
      <c r="Q51" s="114">
        <f>9000*12</f>
        <v>108000</v>
      </c>
      <c r="R51" s="114">
        <f>9000*12</f>
        <v>108000</v>
      </c>
      <c r="S51" s="114">
        <f>9000*12</f>
        <v>108000</v>
      </c>
      <c r="T51" s="116"/>
    </row>
    <row r="52" spans="1:20" ht="21" customHeight="1">
      <c r="A52" s="103"/>
      <c r="B52" s="158" t="s">
        <v>18</v>
      </c>
      <c r="C52" s="103"/>
      <c r="D52" s="103"/>
      <c r="E52" s="103"/>
      <c r="F52" s="106"/>
      <c r="G52" s="106"/>
      <c r="H52" s="103"/>
      <c r="I52" s="103"/>
      <c r="J52" s="103"/>
      <c r="K52" s="103"/>
      <c r="L52" s="103"/>
      <c r="M52" s="103"/>
      <c r="N52" s="106"/>
      <c r="O52" s="106"/>
      <c r="P52" s="106"/>
      <c r="Q52" s="106"/>
      <c r="R52" s="106"/>
      <c r="S52" s="106"/>
      <c r="T52" s="105"/>
    </row>
    <row r="53" spans="1:20" ht="21" customHeight="1">
      <c r="A53" s="103">
        <v>35</v>
      </c>
      <c r="B53" s="131" t="s">
        <v>259</v>
      </c>
      <c r="C53" s="103">
        <v>7</v>
      </c>
      <c r="D53" s="103">
        <v>1</v>
      </c>
      <c r="E53" s="103">
        <v>1</v>
      </c>
      <c r="F53" s="106">
        <f>(22170+3500)*12</f>
        <v>308040</v>
      </c>
      <c r="G53" s="106">
        <f>22620+3500</f>
        <v>26120</v>
      </c>
      <c r="H53" s="103">
        <v>1</v>
      </c>
      <c r="I53" s="103">
        <v>1</v>
      </c>
      <c r="J53" s="103">
        <v>1</v>
      </c>
      <c r="K53" s="103"/>
      <c r="L53" s="103"/>
      <c r="M53" s="103"/>
      <c r="N53" s="106">
        <f>(23080-22170)*12</f>
        <v>10920</v>
      </c>
      <c r="O53" s="106">
        <f>(24010-23080)*12</f>
        <v>11160</v>
      </c>
      <c r="P53" s="106">
        <f>(24970-23080)*12</f>
        <v>22680</v>
      </c>
      <c r="Q53" s="106">
        <f aca="true" t="shared" si="8" ref="Q53:Q58">F53+N53</f>
        <v>318960</v>
      </c>
      <c r="R53" s="106">
        <f aca="true" t="shared" si="9" ref="R53:S58">Q53+O53</f>
        <v>330120</v>
      </c>
      <c r="S53" s="106">
        <f t="shared" si="9"/>
        <v>352800</v>
      </c>
      <c r="T53" s="105"/>
    </row>
    <row r="54" spans="1:20" ht="21" customHeight="1">
      <c r="A54" s="103">
        <v>36</v>
      </c>
      <c r="B54" s="105" t="s">
        <v>25</v>
      </c>
      <c r="C54" s="103">
        <v>5</v>
      </c>
      <c r="D54" s="103">
        <v>1</v>
      </c>
      <c r="E54" s="103">
        <v>1</v>
      </c>
      <c r="F54" s="106">
        <f>14380*12</f>
        <v>172560</v>
      </c>
      <c r="G54" s="106">
        <v>15000</v>
      </c>
      <c r="H54" s="103">
        <v>1</v>
      </c>
      <c r="I54" s="103">
        <v>1</v>
      </c>
      <c r="J54" s="103">
        <v>1</v>
      </c>
      <c r="K54" s="103"/>
      <c r="L54" s="103"/>
      <c r="M54" s="103"/>
      <c r="N54" s="106">
        <f>(15000-14380)*12</f>
        <v>7440</v>
      </c>
      <c r="O54" s="106">
        <f>(15610-15000)*12</f>
        <v>7320</v>
      </c>
      <c r="P54" s="106">
        <f>(16240-15610)*12</f>
        <v>7560</v>
      </c>
      <c r="Q54" s="106">
        <f t="shared" si="8"/>
        <v>180000</v>
      </c>
      <c r="R54" s="106">
        <f t="shared" si="9"/>
        <v>187320</v>
      </c>
      <c r="S54" s="106">
        <f t="shared" si="9"/>
        <v>194880</v>
      </c>
      <c r="T54" s="105"/>
    </row>
    <row r="55" spans="1:20" ht="21" customHeight="1">
      <c r="A55" s="103">
        <v>37</v>
      </c>
      <c r="B55" s="105" t="s">
        <v>25</v>
      </c>
      <c r="C55" s="123" t="s">
        <v>71</v>
      </c>
      <c r="D55" s="103">
        <v>1</v>
      </c>
      <c r="E55" s="103" t="s">
        <v>74</v>
      </c>
      <c r="F55" s="106">
        <v>0</v>
      </c>
      <c r="G55" s="106"/>
      <c r="H55" s="103">
        <v>1</v>
      </c>
      <c r="I55" s="103">
        <v>1</v>
      </c>
      <c r="J55" s="103">
        <v>1</v>
      </c>
      <c r="K55" s="103"/>
      <c r="L55" s="103"/>
      <c r="M55" s="103"/>
      <c r="N55" s="106">
        <f>(5810+27350)*12/2</f>
        <v>198960</v>
      </c>
      <c r="O55" s="106">
        <v>7080</v>
      </c>
      <c r="P55" s="106">
        <v>7080</v>
      </c>
      <c r="Q55" s="106">
        <f>F55+N55</f>
        <v>198960</v>
      </c>
      <c r="R55" s="106">
        <f>Q55+O55</f>
        <v>206040</v>
      </c>
      <c r="S55" s="106">
        <f>R55+P55</f>
        <v>213120</v>
      </c>
      <c r="T55" s="105"/>
    </row>
    <row r="56" spans="1:20" ht="21" customHeight="1">
      <c r="A56" s="103">
        <v>38</v>
      </c>
      <c r="B56" s="105" t="s">
        <v>26</v>
      </c>
      <c r="C56" s="103">
        <v>5</v>
      </c>
      <c r="D56" s="103">
        <v>1</v>
      </c>
      <c r="E56" s="103">
        <v>1</v>
      </c>
      <c r="F56" s="106">
        <f>14070*12</f>
        <v>168840</v>
      </c>
      <c r="G56" s="106">
        <v>14680</v>
      </c>
      <c r="H56" s="103">
        <v>1</v>
      </c>
      <c r="I56" s="103">
        <v>1</v>
      </c>
      <c r="J56" s="103">
        <v>1</v>
      </c>
      <c r="K56" s="103"/>
      <c r="L56" s="103"/>
      <c r="M56" s="103"/>
      <c r="N56" s="106">
        <f>(14680-14070)*12</f>
        <v>7320</v>
      </c>
      <c r="O56" s="106">
        <f>(15290-14680)*12</f>
        <v>7320</v>
      </c>
      <c r="P56" s="106">
        <f>(15920-15290)*12</f>
        <v>7560</v>
      </c>
      <c r="Q56" s="106">
        <f t="shared" si="8"/>
        <v>176160</v>
      </c>
      <c r="R56" s="106">
        <f t="shared" si="9"/>
        <v>183480</v>
      </c>
      <c r="S56" s="106">
        <f t="shared" si="9"/>
        <v>191040</v>
      </c>
      <c r="T56" s="105"/>
    </row>
    <row r="57" spans="1:20" ht="21" customHeight="1">
      <c r="A57" s="103">
        <v>39</v>
      </c>
      <c r="B57" s="105" t="s">
        <v>27</v>
      </c>
      <c r="C57" s="103">
        <v>4</v>
      </c>
      <c r="D57" s="103">
        <v>1</v>
      </c>
      <c r="E57" s="103">
        <v>1</v>
      </c>
      <c r="F57" s="106">
        <f>16030*12</f>
        <v>192360</v>
      </c>
      <c r="G57" s="106">
        <v>16650</v>
      </c>
      <c r="H57" s="103">
        <v>1</v>
      </c>
      <c r="I57" s="103">
        <v>1</v>
      </c>
      <c r="J57" s="103">
        <v>1</v>
      </c>
      <c r="K57" s="103"/>
      <c r="L57" s="103"/>
      <c r="M57" s="103"/>
      <c r="N57" s="106">
        <f>(16650-16030)*12</f>
        <v>7440</v>
      </c>
      <c r="O57" s="106">
        <f>(17270-16650)*12</f>
        <v>7440</v>
      </c>
      <c r="P57" s="106">
        <f>(17880-17270)*12</f>
        <v>7320</v>
      </c>
      <c r="Q57" s="106">
        <f t="shared" si="8"/>
        <v>199800</v>
      </c>
      <c r="R57" s="106">
        <f t="shared" si="9"/>
        <v>207240</v>
      </c>
      <c r="S57" s="106">
        <f t="shared" si="9"/>
        <v>214560</v>
      </c>
      <c r="T57" s="105"/>
    </row>
    <row r="58" spans="1:20" ht="21" customHeight="1">
      <c r="A58" s="103">
        <v>40</v>
      </c>
      <c r="B58" s="105" t="s">
        <v>28</v>
      </c>
      <c r="C58" s="103">
        <v>5</v>
      </c>
      <c r="D58" s="103">
        <v>1</v>
      </c>
      <c r="E58" s="103">
        <v>1</v>
      </c>
      <c r="F58" s="106">
        <f>15290*12</f>
        <v>183480</v>
      </c>
      <c r="G58" s="106">
        <v>15920</v>
      </c>
      <c r="H58" s="103">
        <v>1</v>
      </c>
      <c r="I58" s="103">
        <v>1</v>
      </c>
      <c r="J58" s="103">
        <v>1</v>
      </c>
      <c r="K58" s="103"/>
      <c r="L58" s="103"/>
      <c r="M58" s="103"/>
      <c r="N58" s="106">
        <f>(15920-15290)*12</f>
        <v>7560</v>
      </c>
      <c r="O58" s="106">
        <f>(16550-15920)*12</f>
        <v>7560</v>
      </c>
      <c r="P58" s="106">
        <f>(17200-16550)*12</f>
        <v>7800</v>
      </c>
      <c r="Q58" s="106">
        <f t="shared" si="8"/>
        <v>191040</v>
      </c>
      <c r="R58" s="106">
        <f t="shared" si="9"/>
        <v>198600</v>
      </c>
      <c r="S58" s="106">
        <f t="shared" si="9"/>
        <v>206400</v>
      </c>
      <c r="T58" s="105"/>
    </row>
    <row r="59" spans="1:20" ht="21" customHeight="1">
      <c r="A59" s="103">
        <v>41</v>
      </c>
      <c r="B59" s="107" t="s">
        <v>202</v>
      </c>
      <c r="C59" s="109" t="s">
        <v>203</v>
      </c>
      <c r="D59" s="90">
        <v>1</v>
      </c>
      <c r="E59" s="90" t="s">
        <v>74</v>
      </c>
      <c r="F59" s="108">
        <f>((4870+22760)/2)*12</f>
        <v>165780</v>
      </c>
      <c r="G59" s="108"/>
      <c r="H59" s="90" t="s">
        <v>74</v>
      </c>
      <c r="I59" s="90" t="s">
        <v>74</v>
      </c>
      <c r="J59" s="90" t="s">
        <v>74</v>
      </c>
      <c r="K59" s="90">
        <v>-1</v>
      </c>
      <c r="L59" s="90"/>
      <c r="M59" s="90"/>
      <c r="N59" s="108" t="s">
        <v>74</v>
      </c>
      <c r="O59" s="108" t="s">
        <v>74</v>
      </c>
      <c r="P59" s="108" t="s">
        <v>74</v>
      </c>
      <c r="Q59" s="108" t="s">
        <v>74</v>
      </c>
      <c r="R59" s="108" t="s">
        <v>74</v>
      </c>
      <c r="S59" s="108" t="s">
        <v>74</v>
      </c>
      <c r="T59" s="107"/>
    </row>
    <row r="60" spans="1:20" ht="21" customHeight="1">
      <c r="A60" s="103"/>
      <c r="B60" s="157" t="s">
        <v>31</v>
      </c>
      <c r="C60" s="103"/>
      <c r="D60" s="103"/>
      <c r="E60" s="103"/>
      <c r="F60" s="106"/>
      <c r="G60" s="106"/>
      <c r="H60" s="103"/>
      <c r="I60" s="103"/>
      <c r="J60" s="103"/>
      <c r="K60" s="103"/>
      <c r="L60" s="103"/>
      <c r="M60" s="103"/>
      <c r="N60" s="106"/>
      <c r="O60" s="106"/>
      <c r="P60" s="106"/>
      <c r="Q60" s="106"/>
      <c r="R60" s="106"/>
      <c r="S60" s="106"/>
      <c r="T60" s="105"/>
    </row>
    <row r="61" spans="1:20" ht="21" customHeight="1">
      <c r="A61" s="103">
        <v>42</v>
      </c>
      <c r="B61" s="105" t="s">
        <v>34</v>
      </c>
      <c r="C61" s="103"/>
      <c r="D61" s="103">
        <v>1</v>
      </c>
      <c r="E61" s="103">
        <v>1</v>
      </c>
      <c r="F61" s="106">
        <f>(9550+1500)*12</f>
        <v>132600</v>
      </c>
      <c r="G61" s="106"/>
      <c r="H61" s="103">
        <v>1</v>
      </c>
      <c r="I61" s="103">
        <v>1</v>
      </c>
      <c r="J61" s="103">
        <v>1</v>
      </c>
      <c r="K61" s="103"/>
      <c r="L61" s="103"/>
      <c r="M61" s="103"/>
      <c r="N61" s="106">
        <f>460*12</f>
        <v>5520</v>
      </c>
      <c r="O61" s="106">
        <f>480*12</f>
        <v>5760</v>
      </c>
      <c r="P61" s="106">
        <f>500*12</f>
        <v>6000</v>
      </c>
      <c r="Q61" s="106">
        <f>F61+N61</f>
        <v>138120</v>
      </c>
      <c r="R61" s="106">
        <f aca="true" t="shared" si="10" ref="R61:S63">Q61+O61</f>
        <v>143880</v>
      </c>
      <c r="S61" s="106">
        <f t="shared" si="10"/>
        <v>149880</v>
      </c>
      <c r="T61" s="105"/>
    </row>
    <row r="62" spans="1:20" ht="21" customHeight="1">
      <c r="A62" s="103">
        <v>43</v>
      </c>
      <c r="B62" s="131" t="s">
        <v>46</v>
      </c>
      <c r="C62" s="103"/>
      <c r="D62" s="103">
        <v>1</v>
      </c>
      <c r="E62" s="103">
        <v>1</v>
      </c>
      <c r="F62" s="106">
        <f>(9550+1500)*12</f>
        <v>132600</v>
      </c>
      <c r="G62" s="106"/>
      <c r="H62" s="103">
        <v>1</v>
      </c>
      <c r="I62" s="103">
        <v>1</v>
      </c>
      <c r="J62" s="103">
        <v>1</v>
      </c>
      <c r="K62" s="103"/>
      <c r="L62" s="103"/>
      <c r="M62" s="103"/>
      <c r="N62" s="106">
        <f>380*12</f>
        <v>4560</v>
      </c>
      <c r="O62" s="106">
        <f>460*12</f>
        <v>5520</v>
      </c>
      <c r="P62" s="106">
        <f>480*12</f>
        <v>5760</v>
      </c>
      <c r="Q62" s="106">
        <f>F62+N62</f>
        <v>137160</v>
      </c>
      <c r="R62" s="106">
        <f t="shared" si="10"/>
        <v>142680</v>
      </c>
      <c r="S62" s="106">
        <f t="shared" si="10"/>
        <v>148440</v>
      </c>
      <c r="T62" s="105"/>
    </row>
    <row r="63" spans="1:20" ht="21" customHeight="1">
      <c r="A63" s="103">
        <v>44</v>
      </c>
      <c r="B63" s="105" t="s">
        <v>45</v>
      </c>
      <c r="C63" s="103"/>
      <c r="D63" s="103">
        <v>1</v>
      </c>
      <c r="E63" s="103">
        <v>1</v>
      </c>
      <c r="F63" s="106">
        <f>(9900+1500)*12</f>
        <v>136800</v>
      </c>
      <c r="G63" s="106"/>
      <c r="H63" s="103">
        <v>1</v>
      </c>
      <c r="I63" s="103">
        <v>1</v>
      </c>
      <c r="J63" s="103">
        <v>1</v>
      </c>
      <c r="K63" s="103"/>
      <c r="L63" s="103"/>
      <c r="M63" s="103"/>
      <c r="N63" s="106">
        <f>450*12</f>
        <v>5400</v>
      </c>
      <c r="O63" s="106">
        <f>460*12</f>
        <v>5520</v>
      </c>
      <c r="P63" s="106">
        <f>480*12</f>
        <v>5760</v>
      </c>
      <c r="Q63" s="106">
        <f>F63+N63</f>
        <v>142200</v>
      </c>
      <c r="R63" s="106">
        <f t="shared" si="10"/>
        <v>147720</v>
      </c>
      <c r="S63" s="106">
        <f t="shared" si="10"/>
        <v>153480</v>
      </c>
      <c r="T63" s="105"/>
    </row>
    <row r="64" spans="1:20" ht="21" customHeight="1">
      <c r="A64" s="103">
        <v>45</v>
      </c>
      <c r="B64" s="107" t="s">
        <v>55</v>
      </c>
      <c r="C64" s="90"/>
      <c r="D64" s="90">
        <v>1</v>
      </c>
      <c r="E64" s="90" t="s">
        <v>74</v>
      </c>
      <c r="F64" s="108">
        <v>0</v>
      </c>
      <c r="G64" s="108"/>
      <c r="H64" s="90" t="s">
        <v>74</v>
      </c>
      <c r="I64" s="90" t="s">
        <v>74</v>
      </c>
      <c r="J64" s="90" t="s">
        <v>74</v>
      </c>
      <c r="K64" s="90">
        <v>-1</v>
      </c>
      <c r="L64" s="90"/>
      <c r="M64" s="90"/>
      <c r="N64" s="108" t="s">
        <v>74</v>
      </c>
      <c r="O64" s="108" t="s">
        <v>74</v>
      </c>
      <c r="P64" s="108" t="s">
        <v>74</v>
      </c>
      <c r="Q64" s="108" t="s">
        <v>74</v>
      </c>
      <c r="R64" s="108" t="s">
        <v>74</v>
      </c>
      <c r="S64" s="108" t="s">
        <v>74</v>
      </c>
      <c r="T64" s="107"/>
    </row>
    <row r="65" spans="1:20" ht="21" customHeight="1">
      <c r="A65" s="103"/>
      <c r="B65" s="157" t="s">
        <v>38</v>
      </c>
      <c r="C65" s="103"/>
      <c r="D65" s="103"/>
      <c r="E65" s="103"/>
      <c r="F65" s="106"/>
      <c r="G65" s="106"/>
      <c r="H65" s="103"/>
      <c r="I65" s="103"/>
      <c r="J65" s="103"/>
      <c r="K65" s="103"/>
      <c r="L65" s="103"/>
      <c r="M65" s="103"/>
      <c r="N65" s="106"/>
      <c r="O65" s="106"/>
      <c r="P65" s="106"/>
      <c r="Q65" s="106"/>
      <c r="R65" s="106"/>
      <c r="S65" s="106"/>
      <c r="T65" s="105"/>
    </row>
    <row r="66" spans="1:20" ht="21" customHeight="1">
      <c r="A66" s="103">
        <v>46</v>
      </c>
      <c r="B66" s="105" t="s">
        <v>55</v>
      </c>
      <c r="C66" s="103"/>
      <c r="D66" s="103">
        <v>1</v>
      </c>
      <c r="E66" s="103" t="s">
        <v>74</v>
      </c>
      <c r="F66" s="106">
        <v>0</v>
      </c>
      <c r="G66" s="106"/>
      <c r="H66" s="103">
        <v>1</v>
      </c>
      <c r="I66" s="103">
        <v>1</v>
      </c>
      <c r="J66" s="103">
        <v>1</v>
      </c>
      <c r="K66" s="123" t="s">
        <v>75</v>
      </c>
      <c r="L66" s="103"/>
      <c r="M66" s="103"/>
      <c r="N66" s="106" t="s">
        <v>74</v>
      </c>
      <c r="O66" s="106" t="s">
        <v>74</v>
      </c>
      <c r="P66" s="106" t="s">
        <v>74</v>
      </c>
      <c r="Q66" s="106" t="s">
        <v>74</v>
      </c>
      <c r="R66" s="106" t="s">
        <v>74</v>
      </c>
      <c r="S66" s="106" t="s">
        <v>74</v>
      </c>
      <c r="T66" s="105"/>
    </row>
    <row r="67" spans="1:20" ht="21" customHeight="1">
      <c r="A67" s="95"/>
      <c r="B67" s="88"/>
      <c r="C67" s="95"/>
      <c r="D67" s="95"/>
      <c r="E67" s="95"/>
      <c r="F67" s="115"/>
      <c r="G67" s="115"/>
      <c r="H67" s="95"/>
      <c r="I67" s="95"/>
      <c r="J67" s="95"/>
      <c r="K67" s="120"/>
      <c r="L67" s="95"/>
      <c r="M67" s="95"/>
      <c r="N67" s="115"/>
      <c r="O67" s="115"/>
      <c r="P67" s="115"/>
      <c r="Q67" s="115"/>
      <c r="R67" s="115"/>
      <c r="S67" s="115"/>
      <c r="T67" s="88"/>
    </row>
    <row r="68" spans="1:20" ht="21" customHeight="1">
      <c r="A68" s="103"/>
      <c r="B68" s="158" t="s">
        <v>22</v>
      </c>
      <c r="C68" s="103"/>
      <c r="D68" s="103"/>
      <c r="E68" s="103"/>
      <c r="F68" s="106"/>
      <c r="G68" s="106"/>
      <c r="H68" s="103"/>
      <c r="I68" s="103"/>
      <c r="J68" s="103"/>
      <c r="K68" s="103"/>
      <c r="L68" s="103"/>
      <c r="M68" s="103"/>
      <c r="N68" s="106" t="s">
        <v>74</v>
      </c>
      <c r="O68" s="106" t="s">
        <v>74</v>
      </c>
      <c r="P68" s="106" t="s">
        <v>74</v>
      </c>
      <c r="Q68" s="106">
        <v>108000</v>
      </c>
      <c r="R68" s="106">
        <v>108000</v>
      </c>
      <c r="S68" s="106">
        <v>108000</v>
      </c>
      <c r="T68" s="105"/>
    </row>
    <row r="69" spans="1:20" ht="21" customHeight="1">
      <c r="A69" s="89">
        <v>47</v>
      </c>
      <c r="B69" s="107" t="s">
        <v>265</v>
      </c>
      <c r="C69" s="91">
        <v>6</v>
      </c>
      <c r="D69" s="90">
        <v>1</v>
      </c>
      <c r="E69" s="91">
        <v>1</v>
      </c>
      <c r="F69" s="108">
        <f>(22920+3500)*12</f>
        <v>317040</v>
      </c>
      <c r="G69" s="119">
        <f>23820+3500</f>
        <v>27320</v>
      </c>
      <c r="H69" s="91">
        <v>1</v>
      </c>
      <c r="I69" s="90">
        <v>1</v>
      </c>
      <c r="J69" s="91">
        <v>1</v>
      </c>
      <c r="K69" s="90"/>
      <c r="L69" s="91"/>
      <c r="M69" s="90"/>
      <c r="N69" s="119">
        <v>108000</v>
      </c>
      <c r="O69" s="108">
        <v>10920</v>
      </c>
      <c r="P69" s="119">
        <v>11160</v>
      </c>
      <c r="Q69" s="108">
        <v>327840</v>
      </c>
      <c r="R69" s="119">
        <v>338760</v>
      </c>
      <c r="S69" s="108">
        <v>349920</v>
      </c>
      <c r="T69" s="92"/>
    </row>
    <row r="70" spans="1:20" ht="21" customHeight="1">
      <c r="A70" s="97"/>
      <c r="B70" s="117" t="s">
        <v>261</v>
      </c>
      <c r="C70" s="98"/>
      <c r="D70" s="101"/>
      <c r="E70" s="98"/>
      <c r="F70" s="118"/>
      <c r="G70" s="155"/>
      <c r="H70" s="98"/>
      <c r="I70" s="101"/>
      <c r="J70" s="98"/>
      <c r="K70" s="101"/>
      <c r="L70" s="98"/>
      <c r="M70" s="101"/>
      <c r="N70" s="155"/>
      <c r="O70" s="118"/>
      <c r="P70" s="155"/>
      <c r="Q70" s="118"/>
      <c r="R70" s="155"/>
      <c r="S70" s="118"/>
      <c r="T70" s="156"/>
    </row>
    <row r="71" spans="1:20" ht="21" customHeight="1">
      <c r="A71" s="101">
        <v>48</v>
      </c>
      <c r="B71" s="117" t="s">
        <v>33</v>
      </c>
      <c r="C71" s="101">
        <v>4</v>
      </c>
      <c r="D71" s="101">
        <v>1</v>
      </c>
      <c r="E71" s="101">
        <v>1</v>
      </c>
      <c r="F71" s="118">
        <f>16650*12</f>
        <v>199800</v>
      </c>
      <c r="G71" s="118">
        <v>17270</v>
      </c>
      <c r="H71" s="101">
        <v>1</v>
      </c>
      <c r="I71" s="101">
        <v>1</v>
      </c>
      <c r="J71" s="101">
        <v>1</v>
      </c>
      <c r="K71" s="101"/>
      <c r="L71" s="101"/>
      <c r="M71" s="101"/>
      <c r="N71" s="118">
        <v>7440</v>
      </c>
      <c r="O71" s="118">
        <v>7320</v>
      </c>
      <c r="P71" s="118">
        <v>7200</v>
      </c>
      <c r="Q71" s="118">
        <v>207240</v>
      </c>
      <c r="R71" s="118">
        <v>214560</v>
      </c>
      <c r="S71" s="118">
        <v>221760</v>
      </c>
      <c r="T71" s="117"/>
    </row>
    <row r="72" spans="1:20" ht="21" customHeight="1">
      <c r="A72" s="103">
        <v>49</v>
      </c>
      <c r="B72" s="107" t="s">
        <v>32</v>
      </c>
      <c r="C72" s="90">
        <v>5</v>
      </c>
      <c r="D72" s="90">
        <v>1</v>
      </c>
      <c r="E72" s="90">
        <v>1</v>
      </c>
      <c r="F72" s="108">
        <f>14680*12</f>
        <v>176160</v>
      </c>
      <c r="G72" s="108">
        <v>15290</v>
      </c>
      <c r="H72" s="90">
        <v>1</v>
      </c>
      <c r="I72" s="90">
        <v>1</v>
      </c>
      <c r="J72" s="90">
        <v>1</v>
      </c>
      <c r="K72" s="90"/>
      <c r="L72" s="90"/>
      <c r="M72" s="90"/>
      <c r="N72" s="108">
        <v>7320</v>
      </c>
      <c r="O72" s="108">
        <v>7560</v>
      </c>
      <c r="P72" s="108">
        <v>7560</v>
      </c>
      <c r="Q72" s="108">
        <v>183480</v>
      </c>
      <c r="R72" s="108">
        <v>191040</v>
      </c>
      <c r="S72" s="108">
        <v>198600</v>
      </c>
      <c r="T72" s="107"/>
    </row>
    <row r="73" spans="1:20" ht="21" customHeight="1">
      <c r="A73" s="103"/>
      <c r="B73" s="157" t="s">
        <v>31</v>
      </c>
      <c r="C73" s="103"/>
      <c r="D73" s="103"/>
      <c r="E73" s="103"/>
      <c r="F73" s="106"/>
      <c r="G73" s="106"/>
      <c r="H73" s="103"/>
      <c r="I73" s="103"/>
      <c r="J73" s="103"/>
      <c r="K73" s="103"/>
      <c r="L73" s="103"/>
      <c r="M73" s="103"/>
      <c r="N73" s="106"/>
      <c r="O73" s="106"/>
      <c r="P73" s="106"/>
      <c r="Q73" s="106"/>
      <c r="R73" s="106"/>
      <c r="S73" s="106"/>
      <c r="T73" s="105"/>
    </row>
    <row r="74" spans="1:20" ht="21" customHeight="1">
      <c r="A74" s="103">
        <v>50</v>
      </c>
      <c r="B74" s="105" t="s">
        <v>47</v>
      </c>
      <c r="C74" s="103"/>
      <c r="D74" s="103">
        <v>1</v>
      </c>
      <c r="E74" s="103">
        <v>1</v>
      </c>
      <c r="F74" s="106">
        <f>(10470+1500)*12</f>
        <v>143640</v>
      </c>
      <c r="G74" s="106">
        <v>10470</v>
      </c>
      <c r="H74" s="103">
        <v>1</v>
      </c>
      <c r="I74" s="103">
        <v>1</v>
      </c>
      <c r="J74" s="103">
        <v>1</v>
      </c>
      <c r="K74" s="103"/>
      <c r="L74" s="103"/>
      <c r="M74" s="103"/>
      <c r="N74" s="106">
        <f>480*12</f>
        <v>5760</v>
      </c>
      <c r="O74" s="106">
        <f>500*12</f>
        <v>6000</v>
      </c>
      <c r="P74" s="106">
        <f>520*12</f>
        <v>6240</v>
      </c>
      <c r="Q74" s="106">
        <f>F74+N74</f>
        <v>149400</v>
      </c>
      <c r="R74" s="106">
        <f>Q74+O74</f>
        <v>155400</v>
      </c>
      <c r="S74" s="106">
        <f>R74+P74</f>
        <v>161640</v>
      </c>
      <c r="T74" s="105"/>
    </row>
    <row r="75" spans="1:20" ht="21" customHeight="1">
      <c r="A75" s="103"/>
      <c r="B75" s="157" t="s">
        <v>38</v>
      </c>
      <c r="C75" s="103"/>
      <c r="D75" s="103"/>
      <c r="E75" s="103"/>
      <c r="F75" s="106"/>
      <c r="G75" s="106"/>
      <c r="H75" s="103"/>
      <c r="I75" s="103"/>
      <c r="J75" s="103"/>
      <c r="K75" s="103"/>
      <c r="L75" s="103"/>
      <c r="M75" s="103"/>
      <c r="N75" s="106"/>
      <c r="O75" s="106"/>
      <c r="P75" s="106"/>
      <c r="Q75" s="106"/>
      <c r="R75" s="106"/>
      <c r="S75" s="106"/>
      <c r="T75" s="105"/>
    </row>
    <row r="76" spans="1:20" ht="21" customHeight="1">
      <c r="A76" s="103">
        <v>51</v>
      </c>
      <c r="B76" s="116" t="s">
        <v>39</v>
      </c>
      <c r="C76" s="95"/>
      <c r="D76" s="101">
        <v>1</v>
      </c>
      <c r="E76" s="95">
        <v>1</v>
      </c>
      <c r="F76" s="118">
        <f>9000*12</f>
        <v>108000</v>
      </c>
      <c r="G76" s="115"/>
      <c r="H76" s="95">
        <v>1</v>
      </c>
      <c r="I76" s="101">
        <v>1</v>
      </c>
      <c r="J76" s="95">
        <v>1</v>
      </c>
      <c r="K76" s="101"/>
      <c r="L76" s="95"/>
      <c r="M76" s="101"/>
      <c r="N76" s="115" t="s">
        <v>74</v>
      </c>
      <c r="O76" s="118" t="s">
        <v>74</v>
      </c>
      <c r="P76" s="115" t="s">
        <v>74</v>
      </c>
      <c r="Q76" s="118">
        <f>9000*12</f>
        <v>108000</v>
      </c>
      <c r="R76" s="115">
        <f>9000*12</f>
        <v>108000</v>
      </c>
      <c r="S76" s="122">
        <f>9000*12</f>
        <v>108000</v>
      </c>
      <c r="T76" s="105"/>
    </row>
    <row r="77" spans="1:20" ht="21" customHeight="1">
      <c r="A77" s="103"/>
      <c r="B77" s="157" t="s">
        <v>53</v>
      </c>
      <c r="C77" s="103"/>
      <c r="D77" s="103"/>
      <c r="E77" s="103"/>
      <c r="F77" s="106"/>
      <c r="G77" s="106"/>
      <c r="H77" s="103"/>
      <c r="I77" s="103"/>
      <c r="J77" s="103"/>
      <c r="K77" s="103"/>
      <c r="L77" s="103"/>
      <c r="M77" s="103"/>
      <c r="N77" s="106"/>
      <c r="O77" s="106"/>
      <c r="P77" s="106"/>
      <c r="Q77" s="106"/>
      <c r="R77" s="106"/>
      <c r="S77" s="106"/>
      <c r="T77" s="105"/>
    </row>
    <row r="78" spans="1:20" ht="21" customHeight="1">
      <c r="A78" s="103">
        <v>52</v>
      </c>
      <c r="B78" s="117" t="s">
        <v>250</v>
      </c>
      <c r="C78" s="101" t="s">
        <v>72</v>
      </c>
      <c r="D78" s="101">
        <v>1</v>
      </c>
      <c r="E78" s="101">
        <v>1</v>
      </c>
      <c r="F78" s="118" t="s">
        <v>74</v>
      </c>
      <c r="G78" s="118">
        <v>18690</v>
      </c>
      <c r="H78" s="101">
        <v>1</v>
      </c>
      <c r="I78" s="101">
        <v>1</v>
      </c>
      <c r="J78" s="101">
        <v>1</v>
      </c>
      <c r="K78" s="101"/>
      <c r="L78" s="101"/>
      <c r="M78" s="101"/>
      <c r="N78" s="118" t="s">
        <v>74</v>
      </c>
      <c r="O78" s="118" t="s">
        <v>74</v>
      </c>
      <c r="P78" s="118" t="s">
        <v>74</v>
      </c>
      <c r="Q78" s="118" t="s">
        <v>74</v>
      </c>
      <c r="R78" s="118" t="s">
        <v>74</v>
      </c>
      <c r="S78" s="118" t="s">
        <v>74</v>
      </c>
      <c r="T78" s="117"/>
    </row>
    <row r="79" spans="1:20" ht="21" customHeight="1">
      <c r="A79" s="103">
        <v>53</v>
      </c>
      <c r="B79" s="107" t="s">
        <v>243</v>
      </c>
      <c r="C79" s="172" t="s">
        <v>272</v>
      </c>
      <c r="D79" s="90">
        <v>1</v>
      </c>
      <c r="E79" s="90">
        <v>1</v>
      </c>
      <c r="F79" s="108" t="s">
        <v>74</v>
      </c>
      <c r="G79" s="108"/>
      <c r="H79" s="90">
        <v>1</v>
      </c>
      <c r="I79" s="90">
        <v>1</v>
      </c>
      <c r="J79" s="90">
        <v>1</v>
      </c>
      <c r="K79" s="109"/>
      <c r="L79" s="90"/>
      <c r="M79" s="90"/>
      <c r="N79" s="108" t="s">
        <v>74</v>
      </c>
      <c r="O79" s="108" t="s">
        <v>74</v>
      </c>
      <c r="P79" s="108" t="s">
        <v>74</v>
      </c>
      <c r="Q79" s="108" t="s">
        <v>74</v>
      </c>
      <c r="R79" s="108" t="s">
        <v>74</v>
      </c>
      <c r="S79" s="108" t="s">
        <v>74</v>
      </c>
      <c r="T79" s="107"/>
    </row>
    <row r="80" spans="1:20" ht="21" customHeight="1">
      <c r="A80" s="103"/>
      <c r="B80" s="157" t="s">
        <v>31</v>
      </c>
      <c r="C80" s="103"/>
      <c r="D80" s="103"/>
      <c r="E80" s="103"/>
      <c r="F80" s="106"/>
      <c r="G80" s="106"/>
      <c r="H80" s="103"/>
      <c r="I80" s="103"/>
      <c r="J80" s="103"/>
      <c r="K80" s="103"/>
      <c r="L80" s="103"/>
      <c r="M80" s="103"/>
      <c r="N80" s="106"/>
      <c r="O80" s="106"/>
      <c r="P80" s="106"/>
      <c r="Q80" s="106"/>
      <c r="R80" s="106"/>
      <c r="S80" s="106"/>
      <c r="T80" s="105"/>
    </row>
    <row r="81" spans="1:20" ht="21" customHeight="1">
      <c r="A81" s="103">
        <v>54</v>
      </c>
      <c r="B81" s="105" t="s">
        <v>54</v>
      </c>
      <c r="C81" s="103"/>
      <c r="D81" s="103">
        <v>1</v>
      </c>
      <c r="E81" s="103">
        <v>1</v>
      </c>
      <c r="F81" s="106" t="s">
        <v>74</v>
      </c>
      <c r="G81" s="106"/>
      <c r="H81" s="103">
        <v>1</v>
      </c>
      <c r="I81" s="103">
        <v>1</v>
      </c>
      <c r="J81" s="103">
        <v>1</v>
      </c>
      <c r="K81" s="103"/>
      <c r="L81" s="103"/>
      <c r="M81" s="103"/>
      <c r="N81" s="106" t="s">
        <v>74</v>
      </c>
      <c r="O81" s="106" t="s">
        <v>74</v>
      </c>
      <c r="P81" s="106" t="s">
        <v>74</v>
      </c>
      <c r="Q81" s="106" t="s">
        <v>74</v>
      </c>
      <c r="R81" s="106" t="s">
        <v>74</v>
      </c>
      <c r="S81" s="106" t="s">
        <v>74</v>
      </c>
      <c r="T81" s="105"/>
    </row>
    <row r="82" spans="1:20" ht="21" customHeight="1">
      <c r="A82" s="103">
        <v>55</v>
      </c>
      <c r="B82" s="105" t="s">
        <v>54</v>
      </c>
      <c r="C82" s="103"/>
      <c r="D82" s="103">
        <v>1</v>
      </c>
      <c r="E82" s="103">
        <v>1</v>
      </c>
      <c r="F82" s="106" t="s">
        <v>74</v>
      </c>
      <c r="G82" s="106"/>
      <c r="H82" s="103">
        <v>1</v>
      </c>
      <c r="I82" s="103">
        <v>1</v>
      </c>
      <c r="J82" s="103">
        <v>1</v>
      </c>
      <c r="K82" s="103"/>
      <c r="L82" s="103"/>
      <c r="M82" s="103"/>
      <c r="N82" s="106" t="s">
        <v>74</v>
      </c>
      <c r="O82" s="106" t="s">
        <v>74</v>
      </c>
      <c r="P82" s="106" t="s">
        <v>74</v>
      </c>
      <c r="Q82" s="106" t="s">
        <v>74</v>
      </c>
      <c r="R82" s="106" t="s">
        <v>74</v>
      </c>
      <c r="S82" s="106" t="s">
        <v>74</v>
      </c>
      <c r="T82" s="105"/>
    </row>
    <row r="83" spans="1:20" ht="21" customHeight="1">
      <c r="A83" s="93"/>
      <c r="B83" s="159" t="s">
        <v>49</v>
      </c>
      <c r="C83" s="95"/>
      <c r="D83" s="94"/>
      <c r="E83" s="95"/>
      <c r="F83" s="114"/>
      <c r="G83" s="115"/>
      <c r="H83" s="95"/>
      <c r="I83" s="94"/>
      <c r="J83" s="95"/>
      <c r="K83" s="94"/>
      <c r="L83" s="95"/>
      <c r="M83" s="94"/>
      <c r="N83" s="115"/>
      <c r="O83" s="114"/>
      <c r="P83" s="115"/>
      <c r="Q83" s="114"/>
      <c r="R83" s="115"/>
      <c r="S83" s="121"/>
      <c r="T83" s="116"/>
    </row>
    <row r="84" spans="1:20" ht="21" customHeight="1">
      <c r="A84" s="103">
        <v>56</v>
      </c>
      <c r="B84" s="105" t="s">
        <v>56</v>
      </c>
      <c r="C84" s="103" t="s">
        <v>72</v>
      </c>
      <c r="D84" s="103">
        <v>1</v>
      </c>
      <c r="E84" s="103">
        <v>1</v>
      </c>
      <c r="F84" s="106" t="s">
        <v>74</v>
      </c>
      <c r="G84" s="106">
        <v>18690</v>
      </c>
      <c r="H84" s="103">
        <v>1</v>
      </c>
      <c r="I84" s="103">
        <v>1</v>
      </c>
      <c r="J84" s="103">
        <v>1</v>
      </c>
      <c r="K84" s="103"/>
      <c r="L84" s="103"/>
      <c r="M84" s="103"/>
      <c r="N84" s="106" t="s">
        <v>74</v>
      </c>
      <c r="O84" s="106" t="s">
        <v>74</v>
      </c>
      <c r="P84" s="106" t="s">
        <v>74</v>
      </c>
      <c r="Q84" s="106" t="s">
        <v>74</v>
      </c>
      <c r="R84" s="106" t="s">
        <v>74</v>
      </c>
      <c r="S84" s="106" t="s">
        <v>74</v>
      </c>
      <c r="T84" s="105"/>
    </row>
    <row r="85" spans="1:20" ht="21" customHeight="1">
      <c r="A85" s="103">
        <v>57</v>
      </c>
      <c r="B85" s="105" t="s">
        <v>243</v>
      </c>
      <c r="C85" s="173" t="s">
        <v>272</v>
      </c>
      <c r="D85" s="103">
        <v>3</v>
      </c>
      <c r="E85" s="103">
        <v>1</v>
      </c>
      <c r="F85" s="106" t="s">
        <v>74</v>
      </c>
      <c r="G85" s="106"/>
      <c r="H85" s="103">
        <v>3</v>
      </c>
      <c r="I85" s="103">
        <v>3</v>
      </c>
      <c r="J85" s="103">
        <v>3</v>
      </c>
      <c r="K85" s="123" t="s">
        <v>270</v>
      </c>
      <c r="L85" s="103"/>
      <c r="M85" s="103"/>
      <c r="N85" s="106" t="s">
        <v>74</v>
      </c>
      <c r="O85" s="106" t="s">
        <v>74</v>
      </c>
      <c r="P85" s="106" t="s">
        <v>74</v>
      </c>
      <c r="Q85" s="106" t="s">
        <v>74</v>
      </c>
      <c r="R85" s="106" t="s">
        <v>74</v>
      </c>
      <c r="S85" s="106" t="s">
        <v>74</v>
      </c>
      <c r="T85" s="105"/>
    </row>
    <row r="86" spans="1:20" ht="21" customHeight="1">
      <c r="A86" s="93"/>
      <c r="B86" s="159" t="s">
        <v>31</v>
      </c>
      <c r="C86" s="95"/>
      <c r="D86" s="94"/>
      <c r="E86" s="95"/>
      <c r="F86" s="114"/>
      <c r="G86" s="115"/>
      <c r="H86" s="95"/>
      <c r="I86" s="94"/>
      <c r="J86" s="95"/>
      <c r="K86" s="94"/>
      <c r="L86" s="95"/>
      <c r="M86" s="94"/>
      <c r="N86" s="115"/>
      <c r="O86" s="114"/>
      <c r="P86" s="115"/>
      <c r="Q86" s="114"/>
      <c r="R86" s="115"/>
      <c r="S86" s="121"/>
      <c r="T86" s="116"/>
    </row>
    <row r="87" spans="1:20" ht="21" customHeight="1">
      <c r="A87" s="103">
        <v>58</v>
      </c>
      <c r="B87" s="105" t="s">
        <v>54</v>
      </c>
      <c r="C87" s="103"/>
      <c r="D87" s="103">
        <v>1</v>
      </c>
      <c r="E87" s="103">
        <v>1</v>
      </c>
      <c r="F87" s="106" t="s">
        <v>74</v>
      </c>
      <c r="G87" s="106"/>
      <c r="H87" s="103">
        <v>1</v>
      </c>
      <c r="I87" s="103">
        <v>1</v>
      </c>
      <c r="J87" s="103">
        <v>1</v>
      </c>
      <c r="K87" s="103"/>
      <c r="L87" s="103"/>
      <c r="M87" s="103"/>
      <c r="N87" s="106" t="s">
        <v>74</v>
      </c>
      <c r="O87" s="106" t="s">
        <v>74</v>
      </c>
      <c r="P87" s="106" t="s">
        <v>74</v>
      </c>
      <c r="Q87" s="106" t="s">
        <v>74</v>
      </c>
      <c r="R87" s="106" t="s">
        <v>74</v>
      </c>
      <c r="S87" s="106" t="s">
        <v>74</v>
      </c>
      <c r="T87" s="105"/>
    </row>
    <row r="88" spans="1:20" ht="21" customHeight="1">
      <c r="A88" s="103">
        <v>59</v>
      </c>
      <c r="B88" s="105" t="s">
        <v>54</v>
      </c>
      <c r="C88" s="103"/>
      <c r="D88" s="103">
        <v>1</v>
      </c>
      <c r="E88" s="103">
        <v>1</v>
      </c>
      <c r="F88" s="106" t="s">
        <v>74</v>
      </c>
      <c r="G88" s="106"/>
      <c r="H88" s="103">
        <v>1</v>
      </c>
      <c r="I88" s="103">
        <v>1</v>
      </c>
      <c r="J88" s="103">
        <v>1</v>
      </c>
      <c r="K88" s="103"/>
      <c r="L88" s="103"/>
      <c r="M88" s="103"/>
      <c r="N88" s="106" t="s">
        <v>74</v>
      </c>
      <c r="O88" s="106" t="s">
        <v>74</v>
      </c>
      <c r="P88" s="106" t="s">
        <v>74</v>
      </c>
      <c r="Q88" s="106" t="s">
        <v>74</v>
      </c>
      <c r="R88" s="106" t="s">
        <v>74</v>
      </c>
      <c r="S88" s="106" t="s">
        <v>74</v>
      </c>
      <c r="T88" s="105"/>
    </row>
    <row r="89" spans="1:20" ht="21" customHeight="1">
      <c r="A89" s="103"/>
      <c r="B89" s="158" t="s">
        <v>252</v>
      </c>
      <c r="C89" s="103"/>
      <c r="D89" s="103"/>
      <c r="E89" s="103"/>
      <c r="F89" s="106"/>
      <c r="G89" s="106"/>
      <c r="H89" s="103"/>
      <c r="I89" s="103"/>
      <c r="J89" s="103"/>
      <c r="K89" s="103"/>
      <c r="L89" s="103"/>
      <c r="M89" s="103"/>
      <c r="N89" s="106"/>
      <c r="O89" s="106"/>
      <c r="P89" s="106"/>
      <c r="Q89" s="106"/>
      <c r="R89" s="106"/>
      <c r="S89" s="106"/>
      <c r="T89" s="105"/>
    </row>
    <row r="90" spans="1:20" ht="21" customHeight="1">
      <c r="A90" s="103">
        <v>60</v>
      </c>
      <c r="B90" s="105" t="s">
        <v>54</v>
      </c>
      <c r="C90" s="103"/>
      <c r="D90" s="103">
        <v>1</v>
      </c>
      <c r="E90" s="103">
        <v>1</v>
      </c>
      <c r="F90" s="106" t="s">
        <v>74</v>
      </c>
      <c r="G90" s="106"/>
      <c r="H90" s="103">
        <v>1</v>
      </c>
      <c r="I90" s="103">
        <v>1</v>
      </c>
      <c r="J90" s="103">
        <v>1</v>
      </c>
      <c r="K90" s="103"/>
      <c r="L90" s="103"/>
      <c r="M90" s="103"/>
      <c r="N90" s="106" t="s">
        <v>74</v>
      </c>
      <c r="O90" s="106" t="s">
        <v>74</v>
      </c>
      <c r="P90" s="106" t="s">
        <v>74</v>
      </c>
      <c r="Q90" s="106" t="s">
        <v>74</v>
      </c>
      <c r="R90" s="106" t="s">
        <v>74</v>
      </c>
      <c r="S90" s="106" t="s">
        <v>74</v>
      </c>
      <c r="T90" s="105"/>
    </row>
    <row r="91" spans="1:20" ht="21" customHeight="1">
      <c r="A91" s="103">
        <v>61</v>
      </c>
      <c r="B91" s="105" t="s">
        <v>54</v>
      </c>
      <c r="C91" s="103"/>
      <c r="D91" s="103">
        <v>1</v>
      </c>
      <c r="E91" s="103">
        <v>1</v>
      </c>
      <c r="F91" s="106" t="s">
        <v>74</v>
      </c>
      <c r="G91" s="106"/>
      <c r="H91" s="103">
        <v>1</v>
      </c>
      <c r="I91" s="103">
        <v>1</v>
      </c>
      <c r="J91" s="103">
        <v>1</v>
      </c>
      <c r="K91" s="103"/>
      <c r="L91" s="103"/>
      <c r="M91" s="103"/>
      <c r="N91" s="106" t="s">
        <v>74</v>
      </c>
      <c r="O91" s="106" t="s">
        <v>74</v>
      </c>
      <c r="P91" s="106" t="s">
        <v>74</v>
      </c>
      <c r="Q91" s="106" t="s">
        <v>74</v>
      </c>
      <c r="R91" s="106" t="s">
        <v>74</v>
      </c>
      <c r="S91" s="106" t="s">
        <v>74</v>
      </c>
      <c r="T91" s="105"/>
    </row>
    <row r="92" spans="1:20" ht="21" customHeight="1">
      <c r="A92" s="103"/>
      <c r="B92" s="157" t="s">
        <v>50</v>
      </c>
      <c r="C92" s="103"/>
      <c r="D92" s="103"/>
      <c r="E92" s="103"/>
      <c r="F92" s="106"/>
      <c r="G92" s="106"/>
      <c r="H92" s="103"/>
      <c r="I92" s="103"/>
      <c r="J92" s="103"/>
      <c r="K92" s="103"/>
      <c r="L92" s="103"/>
      <c r="M92" s="103"/>
      <c r="N92" s="106"/>
      <c r="O92" s="106"/>
      <c r="P92" s="106"/>
      <c r="Q92" s="106"/>
      <c r="R92" s="106"/>
      <c r="S92" s="106"/>
      <c r="T92" s="105"/>
    </row>
    <row r="93" spans="1:20" ht="21" customHeight="1">
      <c r="A93" s="103">
        <v>62</v>
      </c>
      <c r="B93" s="117" t="s">
        <v>56</v>
      </c>
      <c r="C93" s="101" t="s">
        <v>72</v>
      </c>
      <c r="D93" s="101">
        <v>1</v>
      </c>
      <c r="E93" s="101">
        <v>1</v>
      </c>
      <c r="F93" s="118" t="s">
        <v>74</v>
      </c>
      <c r="G93" s="118">
        <v>18690</v>
      </c>
      <c r="H93" s="101">
        <v>1</v>
      </c>
      <c r="I93" s="101">
        <v>1</v>
      </c>
      <c r="J93" s="101">
        <v>1</v>
      </c>
      <c r="K93" s="101"/>
      <c r="L93" s="101"/>
      <c r="M93" s="101"/>
      <c r="N93" s="118" t="s">
        <v>74</v>
      </c>
      <c r="O93" s="118" t="s">
        <v>74</v>
      </c>
      <c r="P93" s="118" t="s">
        <v>74</v>
      </c>
      <c r="Q93" s="118" t="s">
        <v>74</v>
      </c>
      <c r="R93" s="118" t="s">
        <v>74</v>
      </c>
      <c r="S93" s="118" t="s">
        <v>74</v>
      </c>
      <c r="T93" s="117"/>
    </row>
    <row r="94" spans="1:20" ht="21" customHeight="1">
      <c r="A94" s="103"/>
      <c r="B94" s="164" t="s">
        <v>252</v>
      </c>
      <c r="C94" s="101"/>
      <c r="D94" s="101"/>
      <c r="E94" s="101"/>
      <c r="F94" s="118"/>
      <c r="G94" s="118"/>
      <c r="H94" s="101"/>
      <c r="I94" s="101"/>
      <c r="J94" s="101"/>
      <c r="K94" s="101"/>
      <c r="L94" s="101"/>
      <c r="M94" s="101"/>
      <c r="N94" s="118"/>
      <c r="O94" s="118"/>
      <c r="P94" s="118"/>
      <c r="Q94" s="118"/>
      <c r="R94" s="118"/>
      <c r="S94" s="118"/>
      <c r="T94" s="117"/>
    </row>
    <row r="95" spans="1:20" ht="21" customHeight="1">
      <c r="A95" s="103">
        <v>63</v>
      </c>
      <c r="B95" s="105" t="s">
        <v>243</v>
      </c>
      <c r="C95" s="173" t="s">
        <v>272</v>
      </c>
      <c r="D95" s="103">
        <v>4</v>
      </c>
      <c r="E95" s="103">
        <v>1</v>
      </c>
      <c r="F95" s="106" t="s">
        <v>74</v>
      </c>
      <c r="G95" s="106"/>
      <c r="H95" s="103">
        <v>4</v>
      </c>
      <c r="I95" s="103">
        <v>4</v>
      </c>
      <c r="J95" s="103">
        <v>4</v>
      </c>
      <c r="K95" s="123" t="s">
        <v>87</v>
      </c>
      <c r="L95" s="103"/>
      <c r="M95" s="103"/>
      <c r="N95" s="106" t="s">
        <v>74</v>
      </c>
      <c r="O95" s="106" t="s">
        <v>74</v>
      </c>
      <c r="P95" s="106" t="s">
        <v>74</v>
      </c>
      <c r="Q95" s="106" t="s">
        <v>74</v>
      </c>
      <c r="R95" s="106" t="s">
        <v>74</v>
      </c>
      <c r="S95" s="106" t="s">
        <v>74</v>
      </c>
      <c r="T95" s="105"/>
    </row>
    <row r="96" spans="1:20" ht="21" customHeight="1">
      <c r="A96" s="103"/>
      <c r="B96" s="157" t="s">
        <v>31</v>
      </c>
      <c r="C96" s="103"/>
      <c r="D96" s="103"/>
      <c r="E96" s="103"/>
      <c r="F96" s="106"/>
      <c r="G96" s="106"/>
      <c r="H96" s="103"/>
      <c r="I96" s="103"/>
      <c r="J96" s="103"/>
      <c r="K96" s="103"/>
      <c r="L96" s="103"/>
      <c r="M96" s="103"/>
      <c r="N96" s="106"/>
      <c r="O96" s="106"/>
      <c r="P96" s="106"/>
      <c r="Q96" s="106"/>
      <c r="R96" s="106"/>
      <c r="S96" s="106"/>
      <c r="T96" s="105"/>
    </row>
    <row r="97" spans="1:20" ht="21" customHeight="1">
      <c r="A97" s="103">
        <v>64</v>
      </c>
      <c r="B97" s="105" t="s">
        <v>54</v>
      </c>
      <c r="C97" s="103"/>
      <c r="D97" s="103">
        <v>1</v>
      </c>
      <c r="E97" s="103">
        <v>1</v>
      </c>
      <c r="F97" s="106" t="s">
        <v>74</v>
      </c>
      <c r="G97" s="106"/>
      <c r="H97" s="103">
        <v>1</v>
      </c>
      <c r="I97" s="103">
        <v>1</v>
      </c>
      <c r="J97" s="103">
        <v>1</v>
      </c>
      <c r="K97" s="103"/>
      <c r="L97" s="103"/>
      <c r="M97" s="103"/>
      <c r="N97" s="106" t="s">
        <v>74</v>
      </c>
      <c r="O97" s="106" t="s">
        <v>74</v>
      </c>
      <c r="P97" s="106" t="s">
        <v>74</v>
      </c>
      <c r="Q97" s="106" t="s">
        <v>74</v>
      </c>
      <c r="R97" s="106" t="s">
        <v>74</v>
      </c>
      <c r="S97" s="106" t="s">
        <v>74</v>
      </c>
      <c r="T97" s="105"/>
    </row>
    <row r="98" spans="1:20" ht="21" customHeight="1">
      <c r="A98" s="103">
        <v>65</v>
      </c>
      <c r="B98" s="105" t="s">
        <v>54</v>
      </c>
      <c r="C98" s="103"/>
      <c r="D98" s="103">
        <v>1</v>
      </c>
      <c r="E98" s="103">
        <v>1</v>
      </c>
      <c r="F98" s="106" t="s">
        <v>74</v>
      </c>
      <c r="G98" s="106"/>
      <c r="H98" s="103">
        <v>1</v>
      </c>
      <c r="I98" s="103">
        <v>1</v>
      </c>
      <c r="J98" s="103">
        <v>1</v>
      </c>
      <c r="K98" s="103"/>
      <c r="L98" s="103"/>
      <c r="M98" s="103"/>
      <c r="N98" s="106" t="s">
        <v>74</v>
      </c>
      <c r="O98" s="106" t="s">
        <v>74</v>
      </c>
      <c r="P98" s="106" t="s">
        <v>74</v>
      </c>
      <c r="Q98" s="106" t="s">
        <v>74</v>
      </c>
      <c r="R98" s="106" t="s">
        <v>74</v>
      </c>
      <c r="S98" s="106" t="s">
        <v>74</v>
      </c>
      <c r="T98" s="105"/>
    </row>
    <row r="99" spans="1:20" ht="21" customHeight="1">
      <c r="A99" s="103">
        <v>66</v>
      </c>
      <c r="B99" s="105" t="s">
        <v>54</v>
      </c>
      <c r="C99" s="103"/>
      <c r="D99" s="103">
        <v>1</v>
      </c>
      <c r="E99" s="103">
        <v>1</v>
      </c>
      <c r="F99" s="106" t="s">
        <v>74</v>
      </c>
      <c r="G99" s="106"/>
      <c r="H99" s="103">
        <v>1</v>
      </c>
      <c r="I99" s="103">
        <v>1</v>
      </c>
      <c r="J99" s="103">
        <v>1</v>
      </c>
      <c r="K99" s="103"/>
      <c r="L99" s="103"/>
      <c r="M99" s="103"/>
      <c r="N99" s="106" t="s">
        <v>74</v>
      </c>
      <c r="O99" s="106" t="s">
        <v>74</v>
      </c>
      <c r="P99" s="106" t="s">
        <v>74</v>
      </c>
      <c r="Q99" s="106" t="s">
        <v>74</v>
      </c>
      <c r="R99" s="106" t="s">
        <v>74</v>
      </c>
      <c r="S99" s="106" t="s">
        <v>74</v>
      </c>
      <c r="T99" s="105"/>
    </row>
    <row r="100" spans="1:20" ht="21" customHeight="1">
      <c r="A100" s="103">
        <v>67</v>
      </c>
      <c r="B100" s="107" t="s">
        <v>54</v>
      </c>
      <c r="C100" s="90"/>
      <c r="D100" s="90">
        <v>1</v>
      </c>
      <c r="E100" s="90">
        <v>1</v>
      </c>
      <c r="F100" s="108">
        <f>(10260+1500)*12</f>
        <v>141120</v>
      </c>
      <c r="G100" s="108">
        <v>10260</v>
      </c>
      <c r="H100" s="90">
        <v>1</v>
      </c>
      <c r="I100" s="90">
        <v>1</v>
      </c>
      <c r="J100" s="90">
        <v>1</v>
      </c>
      <c r="K100" s="90"/>
      <c r="L100" s="90"/>
      <c r="M100" s="90"/>
      <c r="N100" s="108">
        <f>480*12</f>
        <v>5760</v>
      </c>
      <c r="O100" s="108">
        <f>490*12</f>
        <v>5880</v>
      </c>
      <c r="P100" s="108">
        <f>510*12</f>
        <v>6120</v>
      </c>
      <c r="Q100" s="108">
        <f>F100+N100</f>
        <v>146880</v>
      </c>
      <c r="R100" s="108">
        <f>Q100+O100</f>
        <v>152760</v>
      </c>
      <c r="S100" s="108">
        <f>R100+P100</f>
        <v>158880</v>
      </c>
      <c r="T100" s="107"/>
    </row>
    <row r="101" spans="1:20" ht="21" customHeight="1">
      <c r="A101" s="103"/>
      <c r="B101" s="157" t="s">
        <v>51</v>
      </c>
      <c r="C101" s="103"/>
      <c r="D101" s="103"/>
      <c r="E101" s="103"/>
      <c r="F101" s="106"/>
      <c r="G101" s="106"/>
      <c r="H101" s="103"/>
      <c r="I101" s="103"/>
      <c r="J101" s="103"/>
      <c r="K101" s="103"/>
      <c r="L101" s="103"/>
      <c r="M101" s="103"/>
      <c r="N101" s="106"/>
      <c r="O101" s="106"/>
      <c r="P101" s="106"/>
      <c r="Q101" s="106"/>
      <c r="R101" s="106"/>
      <c r="S101" s="106"/>
      <c r="T101" s="105"/>
    </row>
    <row r="102" spans="1:20" ht="21" customHeight="1">
      <c r="A102" s="103">
        <v>68</v>
      </c>
      <c r="B102" s="105" t="s">
        <v>56</v>
      </c>
      <c r="C102" s="103" t="s">
        <v>72</v>
      </c>
      <c r="D102" s="103">
        <v>1</v>
      </c>
      <c r="E102" s="103">
        <v>1</v>
      </c>
      <c r="F102" s="106" t="s">
        <v>74</v>
      </c>
      <c r="G102" s="106">
        <v>19100</v>
      </c>
      <c r="H102" s="103">
        <v>1</v>
      </c>
      <c r="I102" s="103">
        <v>1</v>
      </c>
      <c r="J102" s="103">
        <v>1</v>
      </c>
      <c r="K102" s="103"/>
      <c r="L102" s="103"/>
      <c r="M102" s="103"/>
      <c r="N102" s="106" t="s">
        <v>74</v>
      </c>
      <c r="O102" s="106" t="s">
        <v>74</v>
      </c>
      <c r="P102" s="106" t="s">
        <v>74</v>
      </c>
      <c r="Q102" s="106" t="s">
        <v>74</v>
      </c>
      <c r="R102" s="106" t="s">
        <v>74</v>
      </c>
      <c r="S102" s="106" t="s">
        <v>74</v>
      </c>
      <c r="T102" s="105"/>
    </row>
    <row r="103" spans="1:20" ht="21" customHeight="1">
      <c r="A103" s="103">
        <v>69</v>
      </c>
      <c r="B103" s="107" t="s">
        <v>243</v>
      </c>
      <c r="C103" s="172" t="s">
        <v>272</v>
      </c>
      <c r="D103" s="90">
        <v>1</v>
      </c>
      <c r="E103" s="90">
        <v>1</v>
      </c>
      <c r="F103" s="108" t="s">
        <v>74</v>
      </c>
      <c r="G103" s="108"/>
      <c r="H103" s="90">
        <v>1</v>
      </c>
      <c r="I103" s="90">
        <v>1</v>
      </c>
      <c r="J103" s="90">
        <v>1</v>
      </c>
      <c r="K103" s="109"/>
      <c r="L103" s="90"/>
      <c r="M103" s="90"/>
      <c r="N103" s="108" t="s">
        <v>74</v>
      </c>
      <c r="O103" s="108" t="s">
        <v>74</v>
      </c>
      <c r="P103" s="108" t="s">
        <v>74</v>
      </c>
      <c r="Q103" s="108" t="s">
        <v>74</v>
      </c>
      <c r="R103" s="108" t="s">
        <v>74</v>
      </c>
      <c r="S103" s="108" t="s">
        <v>74</v>
      </c>
      <c r="T103" s="107"/>
    </row>
    <row r="104" spans="1:20" ht="21" customHeight="1">
      <c r="A104" s="103"/>
      <c r="B104" s="157" t="s">
        <v>31</v>
      </c>
      <c r="C104" s="103"/>
      <c r="D104" s="103"/>
      <c r="E104" s="103"/>
      <c r="F104" s="106"/>
      <c r="G104" s="106"/>
      <c r="H104" s="103"/>
      <c r="I104" s="103"/>
      <c r="J104" s="103"/>
      <c r="K104" s="103"/>
      <c r="L104" s="103"/>
      <c r="M104" s="103"/>
      <c r="N104" s="106"/>
      <c r="O104" s="106"/>
      <c r="P104" s="106"/>
      <c r="Q104" s="106"/>
      <c r="R104" s="106"/>
      <c r="S104" s="106"/>
      <c r="T104" s="105"/>
    </row>
    <row r="105" spans="1:20" ht="21" customHeight="1">
      <c r="A105" s="103">
        <v>70</v>
      </c>
      <c r="B105" s="116" t="s">
        <v>54</v>
      </c>
      <c r="C105" s="95"/>
      <c r="D105" s="94">
        <v>1</v>
      </c>
      <c r="E105" s="95">
        <v>1</v>
      </c>
      <c r="F105" s="114" t="s">
        <v>74</v>
      </c>
      <c r="G105" s="115"/>
      <c r="H105" s="95">
        <v>1</v>
      </c>
      <c r="I105" s="94">
        <v>1</v>
      </c>
      <c r="J105" s="95">
        <v>1</v>
      </c>
      <c r="K105" s="94"/>
      <c r="L105" s="95"/>
      <c r="M105" s="94"/>
      <c r="N105" s="115" t="s">
        <v>74</v>
      </c>
      <c r="O105" s="114" t="s">
        <v>74</v>
      </c>
      <c r="P105" s="115" t="s">
        <v>74</v>
      </c>
      <c r="Q105" s="114" t="s">
        <v>74</v>
      </c>
      <c r="R105" s="115" t="s">
        <v>74</v>
      </c>
      <c r="S105" s="121" t="s">
        <v>74</v>
      </c>
      <c r="T105" s="116"/>
    </row>
    <row r="106" spans="1:20" ht="21" customHeight="1">
      <c r="A106" s="103"/>
      <c r="B106" s="157" t="s">
        <v>52</v>
      </c>
      <c r="C106" s="103"/>
      <c r="D106" s="103"/>
      <c r="E106" s="103"/>
      <c r="F106" s="106"/>
      <c r="G106" s="106"/>
      <c r="H106" s="103"/>
      <c r="I106" s="103"/>
      <c r="J106" s="103"/>
      <c r="K106" s="103"/>
      <c r="L106" s="103"/>
      <c r="M106" s="103"/>
      <c r="N106" s="106"/>
      <c r="O106" s="106"/>
      <c r="P106" s="106"/>
      <c r="Q106" s="106"/>
      <c r="R106" s="106"/>
      <c r="S106" s="106"/>
      <c r="T106" s="105"/>
    </row>
    <row r="107" spans="1:20" ht="21" customHeight="1">
      <c r="A107" s="103">
        <v>71</v>
      </c>
      <c r="B107" s="105" t="s">
        <v>56</v>
      </c>
      <c r="C107" s="103" t="s">
        <v>72</v>
      </c>
      <c r="D107" s="103">
        <v>1</v>
      </c>
      <c r="E107" s="103">
        <v>1</v>
      </c>
      <c r="F107" s="106" t="s">
        <v>74</v>
      </c>
      <c r="G107" s="106">
        <v>19100</v>
      </c>
      <c r="H107" s="103">
        <v>1</v>
      </c>
      <c r="I107" s="103">
        <v>1</v>
      </c>
      <c r="J107" s="103">
        <v>1</v>
      </c>
      <c r="K107" s="103"/>
      <c r="L107" s="103"/>
      <c r="M107" s="103"/>
      <c r="N107" s="106" t="s">
        <v>74</v>
      </c>
      <c r="O107" s="106" t="s">
        <v>74</v>
      </c>
      <c r="P107" s="106" t="s">
        <v>74</v>
      </c>
      <c r="Q107" s="106" t="s">
        <v>74</v>
      </c>
      <c r="R107" s="106" t="s">
        <v>74</v>
      </c>
      <c r="S107" s="106" t="s">
        <v>74</v>
      </c>
      <c r="T107" s="105"/>
    </row>
    <row r="108" spans="1:20" ht="21" customHeight="1">
      <c r="A108" s="103">
        <v>72</v>
      </c>
      <c r="B108" s="105" t="s">
        <v>243</v>
      </c>
      <c r="C108" s="173" t="s">
        <v>272</v>
      </c>
      <c r="D108" s="103">
        <v>1</v>
      </c>
      <c r="E108" s="103">
        <v>1</v>
      </c>
      <c r="F108" s="106" t="s">
        <v>74</v>
      </c>
      <c r="G108" s="106"/>
      <c r="H108" s="103">
        <v>1</v>
      </c>
      <c r="I108" s="103">
        <v>1</v>
      </c>
      <c r="J108" s="103">
        <v>1</v>
      </c>
      <c r="K108" s="123"/>
      <c r="L108" s="103"/>
      <c r="M108" s="103"/>
      <c r="N108" s="106" t="s">
        <v>74</v>
      </c>
      <c r="O108" s="106" t="s">
        <v>74</v>
      </c>
      <c r="P108" s="106" t="s">
        <v>74</v>
      </c>
      <c r="Q108" s="106" t="s">
        <v>74</v>
      </c>
      <c r="R108" s="106" t="s">
        <v>74</v>
      </c>
      <c r="S108" s="106" t="s">
        <v>74</v>
      </c>
      <c r="T108" s="105"/>
    </row>
    <row r="109" spans="1:20" ht="21" customHeight="1">
      <c r="A109" s="95"/>
      <c r="B109" s="88"/>
      <c r="C109" s="175"/>
      <c r="D109" s="95"/>
      <c r="E109" s="95"/>
      <c r="F109" s="115"/>
      <c r="G109" s="115"/>
      <c r="H109" s="95"/>
      <c r="I109" s="95"/>
      <c r="J109" s="95"/>
      <c r="K109" s="120"/>
      <c r="L109" s="95"/>
      <c r="M109" s="95"/>
      <c r="N109" s="115"/>
      <c r="O109" s="115"/>
      <c r="P109" s="115"/>
      <c r="Q109" s="115"/>
      <c r="R109" s="115"/>
      <c r="S109" s="115"/>
      <c r="T109" s="88"/>
    </row>
    <row r="110" spans="1:20" ht="21" customHeight="1">
      <c r="A110" s="103"/>
      <c r="B110" s="82" t="s">
        <v>252</v>
      </c>
      <c r="C110" s="173"/>
      <c r="D110" s="103"/>
      <c r="E110" s="103"/>
      <c r="F110" s="106"/>
      <c r="G110" s="106"/>
      <c r="H110" s="103"/>
      <c r="I110" s="103"/>
      <c r="J110" s="103"/>
      <c r="K110" s="123"/>
      <c r="L110" s="103"/>
      <c r="M110" s="103"/>
      <c r="N110" s="106"/>
      <c r="O110" s="106"/>
      <c r="P110" s="106"/>
      <c r="Q110" s="106"/>
      <c r="R110" s="106"/>
      <c r="S110" s="106"/>
      <c r="T110" s="105"/>
    </row>
    <row r="111" spans="1:20" ht="21" customHeight="1">
      <c r="A111" s="103"/>
      <c r="B111" s="157" t="s">
        <v>31</v>
      </c>
      <c r="C111" s="103"/>
      <c r="D111" s="103"/>
      <c r="E111" s="103"/>
      <c r="F111" s="106"/>
      <c r="G111" s="106"/>
      <c r="H111" s="103"/>
      <c r="I111" s="103"/>
      <c r="J111" s="103"/>
      <c r="K111" s="103"/>
      <c r="L111" s="103"/>
      <c r="M111" s="103"/>
      <c r="N111" s="106"/>
      <c r="O111" s="106"/>
      <c r="P111" s="106"/>
      <c r="Q111" s="106"/>
      <c r="R111" s="106"/>
      <c r="S111" s="106"/>
      <c r="T111" s="105"/>
    </row>
    <row r="112" spans="1:20" ht="21" customHeight="1">
      <c r="A112" s="103">
        <v>73</v>
      </c>
      <c r="B112" s="105" t="s">
        <v>54</v>
      </c>
      <c r="C112" s="103"/>
      <c r="D112" s="103">
        <v>1</v>
      </c>
      <c r="E112" s="103">
        <v>1</v>
      </c>
      <c r="F112" s="106" t="s">
        <v>74</v>
      </c>
      <c r="G112" s="106"/>
      <c r="H112" s="103">
        <v>1</v>
      </c>
      <c r="I112" s="103">
        <v>1</v>
      </c>
      <c r="J112" s="103">
        <v>1</v>
      </c>
      <c r="K112" s="103"/>
      <c r="L112" s="103"/>
      <c r="M112" s="103"/>
      <c r="N112" s="106" t="s">
        <v>74</v>
      </c>
      <c r="O112" s="106" t="s">
        <v>74</v>
      </c>
      <c r="P112" s="106" t="s">
        <v>74</v>
      </c>
      <c r="Q112" s="106" t="s">
        <v>74</v>
      </c>
      <c r="R112" s="106" t="s">
        <v>74</v>
      </c>
      <c r="S112" s="106" t="s">
        <v>74</v>
      </c>
      <c r="T112" s="105"/>
    </row>
    <row r="113" spans="1:20" ht="21" customHeight="1">
      <c r="A113" s="103">
        <v>74</v>
      </c>
      <c r="B113" s="105" t="s">
        <v>54</v>
      </c>
      <c r="C113" s="103"/>
      <c r="D113" s="103">
        <v>1</v>
      </c>
      <c r="E113" s="103">
        <v>1</v>
      </c>
      <c r="F113" s="106">
        <f>(10260+1500)*12</f>
        <v>141120</v>
      </c>
      <c r="G113" s="106">
        <v>10260</v>
      </c>
      <c r="H113" s="103">
        <v>1</v>
      </c>
      <c r="I113" s="103">
        <v>1</v>
      </c>
      <c r="J113" s="103">
        <v>1</v>
      </c>
      <c r="K113" s="103"/>
      <c r="L113" s="103"/>
      <c r="M113" s="103"/>
      <c r="N113" s="106">
        <f>480*12</f>
        <v>5760</v>
      </c>
      <c r="O113" s="106">
        <f>490*12</f>
        <v>5880</v>
      </c>
      <c r="P113" s="106">
        <f>510*12</f>
        <v>6120</v>
      </c>
      <c r="Q113" s="106">
        <f>F113+N113</f>
        <v>146880</v>
      </c>
      <c r="R113" s="106">
        <f>Q113+O113</f>
        <v>152760</v>
      </c>
      <c r="S113" s="106">
        <f>R113+P113</f>
        <v>158880</v>
      </c>
      <c r="T113" s="105"/>
    </row>
    <row r="114" spans="1:20" ht="21" customHeight="1">
      <c r="A114" s="103">
        <v>75</v>
      </c>
      <c r="B114" s="107" t="s">
        <v>54</v>
      </c>
      <c r="C114" s="90"/>
      <c r="D114" s="90">
        <v>1</v>
      </c>
      <c r="E114" s="90">
        <v>1</v>
      </c>
      <c r="F114" s="108" t="s">
        <v>74</v>
      </c>
      <c r="G114" s="108"/>
      <c r="H114" s="90">
        <v>1</v>
      </c>
      <c r="I114" s="90">
        <v>1</v>
      </c>
      <c r="J114" s="90">
        <v>1</v>
      </c>
      <c r="K114" s="90"/>
      <c r="L114" s="90"/>
      <c r="M114" s="90"/>
      <c r="N114" s="108" t="s">
        <v>74</v>
      </c>
      <c r="O114" s="108" t="s">
        <v>74</v>
      </c>
      <c r="P114" s="108" t="s">
        <v>74</v>
      </c>
      <c r="Q114" s="108" t="s">
        <v>74</v>
      </c>
      <c r="R114" s="108" t="s">
        <v>74</v>
      </c>
      <c r="S114" s="108" t="s">
        <v>74</v>
      </c>
      <c r="T114" s="107"/>
    </row>
    <row r="115" spans="1:20" ht="18.75">
      <c r="A115" s="123" t="s">
        <v>82</v>
      </c>
      <c r="B115" s="124" t="s">
        <v>78</v>
      </c>
      <c r="C115" s="103"/>
      <c r="D115" s="103">
        <f aca="true" t="shared" si="11" ref="D115:J115">SUM(D6:D114)</f>
        <v>80</v>
      </c>
      <c r="E115" s="103">
        <f t="shared" si="11"/>
        <v>64</v>
      </c>
      <c r="F115" s="106">
        <f t="shared" si="11"/>
        <v>8430420</v>
      </c>
      <c r="G115" s="103">
        <f t="shared" si="11"/>
        <v>575450</v>
      </c>
      <c r="H115" s="103">
        <f t="shared" si="11"/>
        <v>78</v>
      </c>
      <c r="I115" s="103">
        <f t="shared" si="11"/>
        <v>78</v>
      </c>
      <c r="J115" s="103">
        <f t="shared" si="11"/>
        <v>78</v>
      </c>
      <c r="K115" s="123" t="s">
        <v>255</v>
      </c>
      <c r="L115" s="103" t="s">
        <v>74</v>
      </c>
      <c r="M115" s="103" t="s">
        <v>74</v>
      </c>
      <c r="N115" s="106">
        <f aca="true" t="shared" si="12" ref="N115:S115">SUM(N6:N114)</f>
        <v>1484880</v>
      </c>
      <c r="O115" s="106">
        <f t="shared" si="12"/>
        <v>314400</v>
      </c>
      <c r="P115" s="106">
        <f t="shared" si="12"/>
        <v>332040</v>
      </c>
      <c r="Q115" s="106">
        <f t="shared" si="12"/>
        <v>9760320</v>
      </c>
      <c r="R115" s="106">
        <f t="shared" si="12"/>
        <v>10074720</v>
      </c>
      <c r="S115" s="125">
        <f t="shared" si="12"/>
        <v>10406760</v>
      </c>
      <c r="T115" s="105"/>
    </row>
    <row r="116" spans="1:20" ht="18.75">
      <c r="A116" s="123" t="s">
        <v>83</v>
      </c>
      <c r="B116" s="126" t="s">
        <v>79</v>
      </c>
      <c r="C116" s="111"/>
      <c r="D116" s="111"/>
      <c r="E116" s="111"/>
      <c r="F116" s="111"/>
      <c r="G116" s="111"/>
      <c r="H116" s="111"/>
      <c r="I116" s="111"/>
      <c r="J116" s="111"/>
      <c r="K116" s="111"/>
      <c r="L116" s="111"/>
      <c r="M116" s="111"/>
      <c r="N116" s="111"/>
      <c r="O116" s="111"/>
      <c r="P116" s="111"/>
      <c r="Q116" s="106">
        <f>(Q115*20)/100</f>
        <v>1952064</v>
      </c>
      <c r="R116" s="106">
        <f>(Q116*20/100)+Q116</f>
        <v>2342476.8</v>
      </c>
      <c r="S116" s="125">
        <f>(R116*20/100)+R116</f>
        <v>2810972.1599999997</v>
      </c>
      <c r="T116" s="105"/>
    </row>
    <row r="117" spans="1:20" ht="18.75">
      <c r="A117" s="123" t="s">
        <v>84</v>
      </c>
      <c r="B117" s="87" t="s">
        <v>80</v>
      </c>
      <c r="Q117" s="106">
        <f>Q115+Q116</f>
        <v>11712384</v>
      </c>
      <c r="R117" s="106">
        <f>R115+R116</f>
        <v>12417196.8</v>
      </c>
      <c r="S117" s="125">
        <f>S115+S116</f>
        <v>13217732.16</v>
      </c>
      <c r="T117" s="105"/>
    </row>
    <row r="118" spans="1:20" ht="18.75">
      <c r="A118" s="123" t="s">
        <v>85</v>
      </c>
      <c r="B118" s="126" t="s">
        <v>81</v>
      </c>
      <c r="C118" s="111"/>
      <c r="D118" s="111"/>
      <c r="E118" s="111"/>
      <c r="F118" s="111"/>
      <c r="G118" s="111"/>
      <c r="H118" s="111"/>
      <c r="I118" s="111"/>
      <c r="J118" s="111"/>
      <c r="K118" s="111"/>
      <c r="L118" s="111"/>
      <c r="M118" s="111"/>
      <c r="N118" s="111"/>
      <c r="O118" s="111"/>
      <c r="P118" s="111"/>
      <c r="Q118" s="127">
        <f>(Q117/36482355)*100</f>
        <v>32.10424327047966</v>
      </c>
      <c r="R118" s="127">
        <f>(R117/38306473)*100</f>
        <v>32.41540091670669</v>
      </c>
      <c r="S118" s="128">
        <f>(S117/40221797)*100</f>
        <v>32.86211245111699</v>
      </c>
      <c r="T118" s="105"/>
    </row>
    <row r="119" spans="1:20" ht="18.75">
      <c r="A119" s="120"/>
      <c r="B119" s="88"/>
      <c r="C119" s="95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160"/>
      <c r="R119" s="160"/>
      <c r="S119" s="160"/>
      <c r="T119" s="88"/>
    </row>
    <row r="120" spans="1:20" ht="18.75">
      <c r="A120" s="120"/>
      <c r="B120" s="88"/>
      <c r="C120" s="95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160"/>
      <c r="R120" s="160"/>
      <c r="S120" s="160"/>
      <c r="T120" s="88"/>
    </row>
    <row r="121" spans="1:20" ht="18.75">
      <c r="A121" s="161" t="s">
        <v>266</v>
      </c>
      <c r="B121" s="88"/>
      <c r="C121" s="95"/>
      <c r="D121" s="95"/>
      <c r="E121" s="95"/>
      <c r="F121" s="162" t="s">
        <v>267</v>
      </c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160"/>
      <c r="R121" s="160"/>
      <c r="S121" s="160"/>
      <c r="T121" s="88"/>
    </row>
    <row r="122" ht="18.75">
      <c r="F122" s="162" t="s">
        <v>268</v>
      </c>
    </row>
    <row r="123" ht="18.75">
      <c r="F123" s="162" t="s">
        <v>269</v>
      </c>
    </row>
    <row r="126" spans="2:8" ht="18.75">
      <c r="B126" s="130"/>
      <c r="H126" s="129"/>
    </row>
  </sheetData>
  <sheetProtection/>
  <mergeCells count="8">
    <mergeCell ref="E3:F3"/>
    <mergeCell ref="H3:J3"/>
    <mergeCell ref="K3:M3"/>
    <mergeCell ref="N3:P3"/>
    <mergeCell ref="Q3:S3"/>
    <mergeCell ref="H4:J4"/>
    <mergeCell ref="K4:M4"/>
    <mergeCell ref="N4:P4"/>
  </mergeCells>
  <printOptions/>
  <pageMargins left="0.22" right="0.17" top="1.141732283464567" bottom="0.95" header="0.31496062992125984" footer="0.31496062992125984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21"/>
  <sheetViews>
    <sheetView zoomScale="90" zoomScaleNormal="90" zoomScalePageLayoutView="0" workbookViewId="0" topLeftCell="A1">
      <pane ySplit="5" topLeftCell="A57" activePane="bottomLeft" state="frozen"/>
      <selection pane="topLeft" activeCell="L81" sqref="L81"/>
      <selection pane="bottomLeft" activeCell="D66" sqref="D66"/>
    </sheetView>
  </sheetViews>
  <sheetFormatPr defaultColWidth="9.140625" defaultRowHeight="15"/>
  <cols>
    <col min="1" max="1" width="2.8515625" style="6" bestFit="1" customWidth="1"/>
    <col min="2" max="2" width="16.140625" style="7" customWidth="1"/>
    <col min="3" max="3" width="18.00390625" style="6" customWidth="1"/>
    <col min="4" max="4" width="11.140625" style="6" bestFit="1" customWidth="1"/>
    <col min="5" max="5" width="20.140625" style="3" customWidth="1"/>
    <col min="6" max="6" width="7.421875" style="6" bestFit="1" customWidth="1"/>
    <col min="7" max="7" width="10.8515625" style="6" bestFit="1" customWidth="1"/>
    <col min="8" max="8" width="20.140625" style="6" customWidth="1"/>
    <col min="9" max="9" width="7.421875" style="6" bestFit="1" customWidth="1"/>
    <col min="10" max="10" width="7.28125" style="6" bestFit="1" customWidth="1"/>
    <col min="11" max="11" width="7.421875" style="6" hidden="1" customWidth="1"/>
    <col min="12" max="12" width="6.421875" style="6" bestFit="1" customWidth="1"/>
    <col min="13" max="13" width="9.140625" style="6" bestFit="1" customWidth="1"/>
    <col min="14" max="14" width="6.8515625" style="1" bestFit="1" customWidth="1"/>
    <col min="15" max="16384" width="9.00390625" style="3" customWidth="1"/>
  </cols>
  <sheetData>
    <row r="1" spans="1:14" ht="21" customHeight="1">
      <c r="A1" s="14"/>
      <c r="B1" s="83" t="s">
        <v>280</v>
      </c>
      <c r="C1" s="14"/>
      <c r="D1" s="14"/>
      <c r="E1" s="57"/>
      <c r="F1" s="15"/>
      <c r="G1" s="15"/>
      <c r="H1" s="15"/>
      <c r="I1" s="15"/>
      <c r="J1" s="14"/>
      <c r="K1" s="14"/>
      <c r="L1" s="14"/>
      <c r="M1" s="14"/>
      <c r="N1" s="134"/>
    </row>
    <row r="2" spans="1:14" ht="15" customHeight="1">
      <c r="A2" s="14"/>
      <c r="B2" s="58"/>
      <c r="C2" s="14"/>
      <c r="D2" s="14"/>
      <c r="E2" s="16"/>
      <c r="F2" s="14"/>
      <c r="G2" s="14"/>
      <c r="H2" s="14"/>
      <c r="I2" s="14"/>
      <c r="J2" s="14"/>
      <c r="K2" s="14"/>
      <c r="L2" s="14"/>
      <c r="M2" s="14"/>
      <c r="N2" s="134"/>
    </row>
    <row r="3" spans="1:14" ht="21" customHeight="1">
      <c r="A3" s="18"/>
      <c r="B3" s="59"/>
      <c r="C3" s="11"/>
      <c r="D3" s="198" t="s">
        <v>94</v>
      </c>
      <c r="E3" s="199"/>
      <c r="F3" s="200"/>
      <c r="G3" s="199" t="s">
        <v>225</v>
      </c>
      <c r="H3" s="199"/>
      <c r="I3" s="199"/>
      <c r="J3" s="201" t="s">
        <v>73</v>
      </c>
      <c r="K3" s="202"/>
      <c r="L3" s="202"/>
      <c r="M3" s="202"/>
      <c r="N3" s="20"/>
    </row>
    <row r="4" spans="1:14" ht="21" customHeight="1">
      <c r="A4" s="22" t="s">
        <v>57</v>
      </c>
      <c r="B4" s="23" t="s">
        <v>88</v>
      </c>
      <c r="C4" s="30" t="s">
        <v>90</v>
      </c>
      <c r="D4" s="18" t="s">
        <v>91</v>
      </c>
      <c r="E4" s="19" t="s">
        <v>60</v>
      </c>
      <c r="F4" s="21" t="s">
        <v>59</v>
      </c>
      <c r="G4" s="18" t="s">
        <v>91</v>
      </c>
      <c r="H4" s="19" t="s">
        <v>60</v>
      </c>
      <c r="I4" s="21" t="s">
        <v>59</v>
      </c>
      <c r="J4" s="30" t="s">
        <v>73</v>
      </c>
      <c r="K4" s="12">
        <v>21094</v>
      </c>
      <c r="L4" s="56" t="s">
        <v>234</v>
      </c>
      <c r="M4" s="132" t="s">
        <v>226</v>
      </c>
      <c r="N4" s="25" t="s">
        <v>9</v>
      </c>
    </row>
    <row r="5" spans="1:14" ht="21" customHeight="1">
      <c r="A5" s="26"/>
      <c r="B5" s="60"/>
      <c r="C5" s="13"/>
      <c r="D5" s="26"/>
      <c r="E5" s="28"/>
      <c r="F5" s="27"/>
      <c r="G5" s="26"/>
      <c r="H5" s="28"/>
      <c r="I5" s="27"/>
      <c r="J5" s="61" t="s">
        <v>77</v>
      </c>
      <c r="K5" s="13"/>
      <c r="L5" s="28" t="s">
        <v>60</v>
      </c>
      <c r="M5" s="133" t="s">
        <v>227</v>
      </c>
      <c r="N5" s="135"/>
    </row>
    <row r="6" spans="1:14" ht="21" customHeight="1">
      <c r="A6" s="29">
        <v>1</v>
      </c>
      <c r="B6" s="71" t="s">
        <v>89</v>
      </c>
      <c r="C6" s="72" t="s">
        <v>92</v>
      </c>
      <c r="D6" s="29" t="s">
        <v>93</v>
      </c>
      <c r="E6" s="170" t="s">
        <v>232</v>
      </c>
      <c r="F6" s="29">
        <v>8</v>
      </c>
      <c r="G6" s="29" t="s">
        <v>93</v>
      </c>
      <c r="H6" s="170" t="s">
        <v>232</v>
      </c>
      <c r="I6" s="29">
        <v>8</v>
      </c>
      <c r="J6" s="39">
        <f>(28350)*12</f>
        <v>340200</v>
      </c>
      <c r="K6" s="39">
        <f>29510+11200</f>
        <v>40710</v>
      </c>
      <c r="L6" s="39">
        <f>5600*12</f>
        <v>67200</v>
      </c>
      <c r="M6" s="39">
        <f>5600*12</f>
        <v>67200</v>
      </c>
      <c r="N6" s="136"/>
    </row>
    <row r="7" spans="1:14" ht="21" customHeight="1">
      <c r="A7" s="29">
        <v>2</v>
      </c>
      <c r="B7" s="19" t="s">
        <v>137</v>
      </c>
      <c r="C7" s="70"/>
      <c r="D7" s="19" t="s">
        <v>231</v>
      </c>
      <c r="E7" s="171" t="s">
        <v>279</v>
      </c>
      <c r="F7" s="19">
        <v>6</v>
      </c>
      <c r="G7" s="19" t="s">
        <v>231</v>
      </c>
      <c r="H7" s="171" t="s">
        <v>279</v>
      </c>
      <c r="I7" s="19">
        <v>6</v>
      </c>
      <c r="J7" s="31" t="s">
        <v>74</v>
      </c>
      <c r="K7" s="31" t="s">
        <v>74</v>
      </c>
      <c r="L7" s="31" t="s">
        <v>74</v>
      </c>
      <c r="M7" s="31" t="s">
        <v>74</v>
      </c>
      <c r="N7" s="20" t="s">
        <v>238</v>
      </c>
    </row>
    <row r="8" spans="1:14" ht="21" customHeight="1">
      <c r="A8" s="29"/>
      <c r="B8" s="163" t="s">
        <v>10</v>
      </c>
      <c r="C8" s="72"/>
      <c r="D8" s="29"/>
      <c r="E8" s="73"/>
      <c r="F8" s="29"/>
      <c r="G8" s="29"/>
      <c r="H8" s="73"/>
      <c r="I8" s="29"/>
      <c r="J8" s="39"/>
      <c r="K8" s="39"/>
      <c r="L8" s="39"/>
      <c r="M8" s="39"/>
      <c r="N8" s="136"/>
    </row>
    <row r="9" spans="1:14" ht="21" customHeight="1">
      <c r="A9" s="29">
        <v>3</v>
      </c>
      <c r="B9" s="69" t="s">
        <v>96</v>
      </c>
      <c r="C9" s="69" t="s">
        <v>92</v>
      </c>
      <c r="D9" s="28" t="s">
        <v>97</v>
      </c>
      <c r="E9" s="34" t="s">
        <v>95</v>
      </c>
      <c r="F9" s="28">
        <v>7</v>
      </c>
      <c r="G9" s="28" t="s">
        <v>97</v>
      </c>
      <c r="H9" s="34" t="s">
        <v>95</v>
      </c>
      <c r="I9" s="28">
        <v>7</v>
      </c>
      <c r="J9" s="35">
        <f>(24010)*12</f>
        <v>288120</v>
      </c>
      <c r="K9" s="35">
        <f>24970+3500</f>
        <v>28470</v>
      </c>
      <c r="L9" s="35">
        <f>3500*12</f>
        <v>42000</v>
      </c>
      <c r="M9" s="35" t="s">
        <v>74</v>
      </c>
      <c r="N9" s="135"/>
    </row>
    <row r="10" spans="1:14" ht="21" customHeight="1">
      <c r="A10" s="29">
        <v>4</v>
      </c>
      <c r="B10" s="74" t="s">
        <v>99</v>
      </c>
      <c r="C10" s="72" t="s">
        <v>117</v>
      </c>
      <c r="D10" s="29" t="s">
        <v>118</v>
      </c>
      <c r="E10" s="73" t="s">
        <v>98</v>
      </c>
      <c r="F10" s="29" t="s">
        <v>69</v>
      </c>
      <c r="G10" s="29" t="s">
        <v>118</v>
      </c>
      <c r="H10" s="73" t="s">
        <v>98</v>
      </c>
      <c r="I10" s="29" t="s">
        <v>69</v>
      </c>
      <c r="J10" s="39">
        <f>19580*12</f>
        <v>234960</v>
      </c>
      <c r="K10" s="39">
        <v>20360</v>
      </c>
      <c r="L10" s="39" t="s">
        <v>74</v>
      </c>
      <c r="M10" s="39" t="s">
        <v>74</v>
      </c>
      <c r="N10" s="136"/>
    </row>
    <row r="11" spans="1:14" ht="21" customHeight="1">
      <c r="A11" s="29">
        <v>5</v>
      </c>
      <c r="B11" s="71" t="s">
        <v>119</v>
      </c>
      <c r="C11" s="72" t="s">
        <v>120</v>
      </c>
      <c r="D11" s="29" t="s">
        <v>121</v>
      </c>
      <c r="E11" s="73" t="s">
        <v>100</v>
      </c>
      <c r="F11" s="29">
        <v>5</v>
      </c>
      <c r="G11" s="29" t="s">
        <v>121</v>
      </c>
      <c r="H11" s="73" t="s">
        <v>100</v>
      </c>
      <c r="I11" s="29">
        <v>5</v>
      </c>
      <c r="J11" s="39">
        <f>18590*12</f>
        <v>223080</v>
      </c>
      <c r="K11" s="39">
        <v>19300</v>
      </c>
      <c r="L11" s="39" t="s">
        <v>74</v>
      </c>
      <c r="M11" s="39" t="s">
        <v>74</v>
      </c>
      <c r="N11" s="136"/>
    </row>
    <row r="12" spans="1:14" ht="21" customHeight="1">
      <c r="A12" s="29">
        <v>6</v>
      </c>
      <c r="B12" s="71" t="s">
        <v>122</v>
      </c>
      <c r="C12" s="72" t="s">
        <v>123</v>
      </c>
      <c r="D12" s="29" t="s">
        <v>124</v>
      </c>
      <c r="E12" s="73" t="s">
        <v>101</v>
      </c>
      <c r="F12" s="29">
        <v>5</v>
      </c>
      <c r="G12" s="29" t="s">
        <v>124</v>
      </c>
      <c r="H12" s="73" t="s">
        <v>101</v>
      </c>
      <c r="I12" s="29">
        <v>5</v>
      </c>
      <c r="J12" s="39">
        <f>18950*12</f>
        <v>227400</v>
      </c>
      <c r="K12" s="39">
        <v>19660</v>
      </c>
      <c r="L12" s="39" t="s">
        <v>74</v>
      </c>
      <c r="M12" s="39" t="s">
        <v>74</v>
      </c>
      <c r="N12" s="136"/>
    </row>
    <row r="13" spans="1:14" ht="21" customHeight="1">
      <c r="A13" s="29">
        <v>7</v>
      </c>
      <c r="B13" s="71" t="s">
        <v>125</v>
      </c>
      <c r="C13" s="72" t="s">
        <v>126</v>
      </c>
      <c r="D13" s="29" t="s">
        <v>245</v>
      </c>
      <c r="E13" s="73" t="s">
        <v>102</v>
      </c>
      <c r="F13" s="29">
        <v>5</v>
      </c>
      <c r="G13" s="29" t="s">
        <v>245</v>
      </c>
      <c r="H13" s="73" t="s">
        <v>102</v>
      </c>
      <c r="I13" s="29">
        <v>5</v>
      </c>
      <c r="J13" s="39">
        <f>17890*12</f>
        <v>214680</v>
      </c>
      <c r="K13" s="39">
        <v>18590</v>
      </c>
      <c r="L13" s="39" t="s">
        <v>74</v>
      </c>
      <c r="M13" s="39" t="s">
        <v>74</v>
      </c>
      <c r="N13" s="136"/>
    </row>
    <row r="14" spans="1:14" ht="21" customHeight="1">
      <c r="A14" s="29">
        <v>8</v>
      </c>
      <c r="B14" s="29" t="s">
        <v>137</v>
      </c>
      <c r="C14" s="72"/>
      <c r="D14" s="29" t="s">
        <v>237</v>
      </c>
      <c r="E14" s="73" t="s">
        <v>233</v>
      </c>
      <c r="F14" s="29" t="s">
        <v>230</v>
      </c>
      <c r="G14" s="29" t="s">
        <v>237</v>
      </c>
      <c r="H14" s="73" t="s">
        <v>233</v>
      </c>
      <c r="I14" s="29" t="s">
        <v>230</v>
      </c>
      <c r="J14" s="39" t="s">
        <v>74</v>
      </c>
      <c r="K14" s="39" t="s">
        <v>74</v>
      </c>
      <c r="L14" s="39" t="s">
        <v>74</v>
      </c>
      <c r="M14" s="39" t="s">
        <v>74</v>
      </c>
      <c r="N14" s="136" t="s">
        <v>238</v>
      </c>
    </row>
    <row r="15" spans="1:14" ht="21" customHeight="1">
      <c r="A15" s="29">
        <v>9</v>
      </c>
      <c r="B15" s="71" t="s">
        <v>127</v>
      </c>
      <c r="C15" s="72" t="s">
        <v>128</v>
      </c>
      <c r="D15" s="29" t="s">
        <v>204</v>
      </c>
      <c r="E15" s="73" t="s">
        <v>103</v>
      </c>
      <c r="F15" s="29" t="s">
        <v>70</v>
      </c>
      <c r="G15" s="29" t="s">
        <v>204</v>
      </c>
      <c r="H15" s="73" t="s">
        <v>103</v>
      </c>
      <c r="I15" s="29" t="s">
        <v>70</v>
      </c>
      <c r="J15" s="39">
        <f>19860*12</f>
        <v>238320</v>
      </c>
      <c r="K15" s="39">
        <v>20790</v>
      </c>
      <c r="L15" s="39" t="s">
        <v>74</v>
      </c>
      <c r="M15" s="39" t="s">
        <v>74</v>
      </c>
      <c r="N15" s="136"/>
    </row>
    <row r="16" spans="1:14" ht="21" customHeight="1">
      <c r="A16" s="29">
        <v>10</v>
      </c>
      <c r="B16" s="71" t="s">
        <v>129</v>
      </c>
      <c r="C16" s="72" t="s">
        <v>130</v>
      </c>
      <c r="D16" s="29" t="s">
        <v>205</v>
      </c>
      <c r="E16" s="73" t="s">
        <v>104</v>
      </c>
      <c r="F16" s="29" t="s">
        <v>69</v>
      </c>
      <c r="G16" s="29" t="s">
        <v>205</v>
      </c>
      <c r="H16" s="73" t="s">
        <v>104</v>
      </c>
      <c r="I16" s="29" t="s">
        <v>69</v>
      </c>
      <c r="J16" s="39">
        <f>19200*12</f>
        <v>230400</v>
      </c>
      <c r="K16" s="39">
        <v>19970</v>
      </c>
      <c r="L16" s="39" t="s">
        <v>74</v>
      </c>
      <c r="M16" s="39" t="s">
        <v>74</v>
      </c>
      <c r="N16" s="136"/>
    </row>
    <row r="17" spans="1:14" ht="21" customHeight="1">
      <c r="A17" s="29">
        <v>11</v>
      </c>
      <c r="B17" s="78" t="s">
        <v>131</v>
      </c>
      <c r="C17" s="70" t="s">
        <v>132</v>
      </c>
      <c r="D17" s="19" t="s">
        <v>206</v>
      </c>
      <c r="E17" s="32" t="s">
        <v>105</v>
      </c>
      <c r="F17" s="19">
        <v>3</v>
      </c>
      <c r="G17" s="19" t="s">
        <v>206</v>
      </c>
      <c r="H17" s="32" t="s">
        <v>105</v>
      </c>
      <c r="I17" s="19">
        <v>3</v>
      </c>
      <c r="J17" s="31">
        <f>13820*12</f>
        <v>165840</v>
      </c>
      <c r="K17" s="31">
        <v>14320</v>
      </c>
      <c r="L17" s="31" t="s">
        <v>74</v>
      </c>
      <c r="M17" s="31" t="s">
        <v>74</v>
      </c>
      <c r="N17" s="20"/>
    </row>
    <row r="18" spans="1:14" ht="21" customHeight="1">
      <c r="A18" s="29"/>
      <c r="B18" s="166" t="s">
        <v>29</v>
      </c>
      <c r="C18" s="72"/>
      <c r="D18" s="29"/>
      <c r="E18" s="73"/>
      <c r="F18" s="29"/>
      <c r="G18" s="29"/>
      <c r="H18" s="73"/>
      <c r="I18" s="29"/>
      <c r="J18" s="39"/>
      <c r="K18" s="39"/>
      <c r="L18" s="39"/>
      <c r="M18" s="39"/>
      <c r="N18" s="136"/>
    </row>
    <row r="19" spans="1:14" ht="21" customHeight="1">
      <c r="A19" s="29">
        <v>12</v>
      </c>
      <c r="B19" s="59" t="s">
        <v>133</v>
      </c>
      <c r="C19" s="62" t="s">
        <v>126</v>
      </c>
      <c r="D19" s="19"/>
      <c r="E19" s="63" t="s">
        <v>30</v>
      </c>
      <c r="F19" s="19"/>
      <c r="G19" s="11"/>
      <c r="H19" s="32" t="s">
        <v>30</v>
      </c>
      <c r="I19" s="11"/>
      <c r="J19" s="31">
        <f>(11630)*12</f>
        <v>139560</v>
      </c>
      <c r="K19" s="64"/>
      <c r="L19" s="64" t="s">
        <v>74</v>
      </c>
      <c r="M19" s="31" t="s">
        <v>74</v>
      </c>
      <c r="N19" s="138"/>
    </row>
    <row r="20" spans="1:14" ht="21" customHeight="1">
      <c r="A20" s="29"/>
      <c r="B20" s="166" t="s">
        <v>31</v>
      </c>
      <c r="C20" s="72"/>
      <c r="D20" s="29"/>
      <c r="E20" s="165"/>
      <c r="F20" s="29"/>
      <c r="G20" s="29"/>
      <c r="H20" s="165"/>
      <c r="I20" s="29"/>
      <c r="J20" s="39"/>
      <c r="K20" s="39"/>
      <c r="L20" s="39"/>
      <c r="M20" s="39"/>
      <c r="N20" s="136"/>
    </row>
    <row r="21" spans="1:14" ht="21" customHeight="1">
      <c r="A21" s="29">
        <v>13</v>
      </c>
      <c r="B21" s="71" t="s">
        <v>136</v>
      </c>
      <c r="C21" s="72" t="s">
        <v>183</v>
      </c>
      <c r="D21" s="29"/>
      <c r="E21" s="73" t="s">
        <v>35</v>
      </c>
      <c r="F21" s="29"/>
      <c r="G21" s="29"/>
      <c r="H21" s="73" t="s">
        <v>35</v>
      </c>
      <c r="I21" s="29"/>
      <c r="J21" s="39">
        <f>(9550)*12</f>
        <v>114600</v>
      </c>
      <c r="K21" s="39"/>
      <c r="L21" s="39" t="s">
        <v>74</v>
      </c>
      <c r="M21" s="39" t="s">
        <v>74</v>
      </c>
      <c r="N21" s="136"/>
    </row>
    <row r="22" spans="1:14" ht="21" customHeight="1">
      <c r="A22" s="29">
        <v>14</v>
      </c>
      <c r="B22" s="71" t="s">
        <v>134</v>
      </c>
      <c r="C22" s="72" t="s">
        <v>126</v>
      </c>
      <c r="D22" s="29"/>
      <c r="E22" s="73" t="s">
        <v>34</v>
      </c>
      <c r="F22" s="29"/>
      <c r="G22" s="29"/>
      <c r="H22" s="73" t="s">
        <v>34</v>
      </c>
      <c r="I22" s="29"/>
      <c r="J22" s="39">
        <f>(11110)*12</f>
        <v>133320</v>
      </c>
      <c r="K22" s="39"/>
      <c r="L22" s="39" t="s">
        <v>74</v>
      </c>
      <c r="M22" s="39" t="s">
        <v>74</v>
      </c>
      <c r="N22" s="136"/>
    </row>
    <row r="23" spans="1:14" ht="21" customHeight="1">
      <c r="A23" s="29">
        <v>15</v>
      </c>
      <c r="B23" s="71" t="s">
        <v>135</v>
      </c>
      <c r="C23" s="72" t="s">
        <v>128</v>
      </c>
      <c r="D23" s="29"/>
      <c r="E23" s="73" t="s">
        <v>36</v>
      </c>
      <c r="F23" s="29"/>
      <c r="G23" s="29"/>
      <c r="H23" s="73" t="s">
        <v>36</v>
      </c>
      <c r="I23" s="29"/>
      <c r="J23" s="39">
        <f>(9900)*12</f>
        <v>118800</v>
      </c>
      <c r="K23" s="39"/>
      <c r="L23" s="39" t="s">
        <v>74</v>
      </c>
      <c r="M23" s="39" t="s">
        <v>74</v>
      </c>
      <c r="N23" s="136"/>
    </row>
    <row r="24" spans="1:14" ht="21" customHeight="1">
      <c r="A24" s="29"/>
      <c r="B24" s="79" t="s">
        <v>256</v>
      </c>
      <c r="C24" s="72"/>
      <c r="D24" s="29"/>
      <c r="E24" s="73"/>
      <c r="F24" s="29"/>
      <c r="G24" s="29"/>
      <c r="H24" s="73"/>
      <c r="I24" s="29"/>
      <c r="J24" s="39"/>
      <c r="K24" s="39"/>
      <c r="L24" s="39"/>
      <c r="M24" s="39"/>
      <c r="N24" s="136"/>
    </row>
    <row r="25" spans="1:14" ht="21" customHeight="1">
      <c r="A25" s="29"/>
      <c r="B25" s="166" t="s">
        <v>38</v>
      </c>
      <c r="C25" s="72"/>
      <c r="D25" s="29"/>
      <c r="E25" s="73"/>
      <c r="F25" s="29"/>
      <c r="G25" s="29"/>
      <c r="H25" s="165"/>
      <c r="I25" s="29"/>
      <c r="J25" s="39"/>
      <c r="K25" s="39"/>
      <c r="L25" s="39"/>
      <c r="M25" s="39"/>
      <c r="N25" s="136"/>
    </row>
    <row r="26" spans="1:14" ht="21" customHeight="1">
      <c r="A26" s="29">
        <v>16</v>
      </c>
      <c r="B26" s="73" t="s">
        <v>140</v>
      </c>
      <c r="C26" s="72" t="s">
        <v>184</v>
      </c>
      <c r="D26" s="29"/>
      <c r="E26" s="73" t="s">
        <v>39</v>
      </c>
      <c r="F26" s="29"/>
      <c r="G26" s="29"/>
      <c r="H26" s="73" t="s">
        <v>39</v>
      </c>
      <c r="I26" s="29"/>
      <c r="J26" s="39">
        <f>9000*12</f>
        <v>108000</v>
      </c>
      <c r="K26" s="39"/>
      <c r="L26" s="39" t="s">
        <v>74</v>
      </c>
      <c r="M26" s="39" t="s">
        <v>74</v>
      </c>
      <c r="N26" s="136"/>
    </row>
    <row r="27" spans="1:14" ht="21" customHeight="1">
      <c r="A27" s="29">
        <v>17</v>
      </c>
      <c r="B27" s="73" t="s">
        <v>141</v>
      </c>
      <c r="C27" s="72" t="s">
        <v>185</v>
      </c>
      <c r="D27" s="29"/>
      <c r="E27" s="73" t="s">
        <v>39</v>
      </c>
      <c r="F27" s="29"/>
      <c r="G27" s="29"/>
      <c r="H27" s="73" t="s">
        <v>39</v>
      </c>
      <c r="I27" s="29"/>
      <c r="J27" s="39">
        <f aca="true" t="shared" si="0" ref="J27:J33">9000*12</f>
        <v>108000</v>
      </c>
      <c r="K27" s="39"/>
      <c r="L27" s="39" t="s">
        <v>74</v>
      </c>
      <c r="M27" s="39" t="s">
        <v>74</v>
      </c>
      <c r="N27" s="136"/>
    </row>
    <row r="28" spans="1:14" ht="21" customHeight="1">
      <c r="A28" s="29">
        <v>18</v>
      </c>
      <c r="B28" s="73" t="s">
        <v>142</v>
      </c>
      <c r="C28" s="72" t="s">
        <v>186</v>
      </c>
      <c r="D28" s="29"/>
      <c r="E28" s="73" t="s">
        <v>39</v>
      </c>
      <c r="F28" s="29"/>
      <c r="G28" s="29"/>
      <c r="H28" s="73" t="s">
        <v>39</v>
      </c>
      <c r="I28" s="29"/>
      <c r="J28" s="39">
        <f t="shared" si="0"/>
        <v>108000</v>
      </c>
      <c r="K28" s="39"/>
      <c r="L28" s="39" t="s">
        <v>74</v>
      </c>
      <c r="M28" s="39" t="s">
        <v>74</v>
      </c>
      <c r="N28" s="136"/>
    </row>
    <row r="29" spans="1:14" ht="21" customHeight="1">
      <c r="A29" s="29">
        <v>19</v>
      </c>
      <c r="B29" s="73" t="s">
        <v>143</v>
      </c>
      <c r="C29" s="72" t="s">
        <v>253</v>
      </c>
      <c r="D29" s="29"/>
      <c r="E29" s="73" t="s">
        <v>39</v>
      </c>
      <c r="F29" s="29"/>
      <c r="G29" s="29"/>
      <c r="H29" s="73" t="s">
        <v>39</v>
      </c>
      <c r="I29" s="29"/>
      <c r="J29" s="39">
        <f t="shared" si="0"/>
        <v>108000</v>
      </c>
      <c r="K29" s="39"/>
      <c r="L29" s="39" t="s">
        <v>74</v>
      </c>
      <c r="M29" s="39" t="s">
        <v>74</v>
      </c>
      <c r="N29" s="136"/>
    </row>
    <row r="30" spans="1:14" ht="21" customHeight="1">
      <c r="A30" s="29">
        <v>20</v>
      </c>
      <c r="B30" s="71" t="s">
        <v>144</v>
      </c>
      <c r="C30" s="72" t="s">
        <v>187</v>
      </c>
      <c r="D30" s="29"/>
      <c r="E30" s="73" t="s">
        <v>39</v>
      </c>
      <c r="F30" s="29"/>
      <c r="G30" s="29"/>
      <c r="H30" s="73" t="s">
        <v>39</v>
      </c>
      <c r="I30" s="29"/>
      <c r="J30" s="39">
        <f t="shared" si="0"/>
        <v>108000</v>
      </c>
      <c r="K30" s="39"/>
      <c r="L30" s="39" t="s">
        <v>74</v>
      </c>
      <c r="M30" s="39" t="s">
        <v>74</v>
      </c>
      <c r="N30" s="136"/>
    </row>
    <row r="31" spans="1:14" ht="21" customHeight="1">
      <c r="A31" s="29">
        <v>21</v>
      </c>
      <c r="B31" s="29" t="s">
        <v>137</v>
      </c>
      <c r="C31" s="72"/>
      <c r="D31" s="29"/>
      <c r="E31" s="73" t="s">
        <v>40</v>
      </c>
      <c r="F31" s="29"/>
      <c r="G31" s="29"/>
      <c r="H31" s="73" t="s">
        <v>40</v>
      </c>
      <c r="I31" s="29"/>
      <c r="J31" s="39">
        <f t="shared" si="0"/>
        <v>108000</v>
      </c>
      <c r="K31" s="39"/>
      <c r="L31" s="39" t="s">
        <v>74</v>
      </c>
      <c r="M31" s="39" t="s">
        <v>74</v>
      </c>
      <c r="N31" s="136"/>
    </row>
    <row r="32" spans="1:14" ht="21" customHeight="1">
      <c r="A32" s="29">
        <v>22</v>
      </c>
      <c r="B32" s="71" t="s">
        <v>138</v>
      </c>
      <c r="C32" s="72" t="s">
        <v>188</v>
      </c>
      <c r="D32" s="29"/>
      <c r="E32" s="73" t="s">
        <v>41</v>
      </c>
      <c r="F32" s="29"/>
      <c r="G32" s="29"/>
      <c r="H32" s="73" t="s">
        <v>41</v>
      </c>
      <c r="I32" s="29"/>
      <c r="J32" s="39">
        <f t="shared" si="0"/>
        <v>108000</v>
      </c>
      <c r="K32" s="39"/>
      <c r="L32" s="39" t="s">
        <v>74</v>
      </c>
      <c r="M32" s="39" t="s">
        <v>74</v>
      </c>
      <c r="N32" s="136"/>
    </row>
    <row r="33" spans="1:14" ht="21" customHeight="1">
      <c r="A33" s="29">
        <v>23</v>
      </c>
      <c r="B33" s="59" t="s">
        <v>139</v>
      </c>
      <c r="C33" s="70" t="s">
        <v>128</v>
      </c>
      <c r="D33" s="19"/>
      <c r="E33" s="32" t="s">
        <v>37</v>
      </c>
      <c r="F33" s="19"/>
      <c r="G33" s="19"/>
      <c r="H33" s="32" t="s">
        <v>37</v>
      </c>
      <c r="I33" s="19"/>
      <c r="J33" s="31">
        <f t="shared" si="0"/>
        <v>108000</v>
      </c>
      <c r="K33" s="31"/>
      <c r="L33" s="31" t="s">
        <v>74</v>
      </c>
      <c r="M33" s="31" t="s">
        <v>74</v>
      </c>
      <c r="N33" s="20"/>
    </row>
    <row r="34" spans="1:14" ht="21" customHeight="1">
      <c r="A34" s="29"/>
      <c r="B34" s="163" t="s">
        <v>17</v>
      </c>
      <c r="C34" s="29"/>
      <c r="D34" s="29"/>
      <c r="E34" s="73"/>
      <c r="F34" s="29"/>
      <c r="G34" s="29"/>
      <c r="H34" s="80"/>
      <c r="I34" s="29"/>
      <c r="J34" s="39"/>
      <c r="K34" s="39"/>
      <c r="L34" s="39"/>
      <c r="M34" s="39"/>
      <c r="N34" s="136"/>
    </row>
    <row r="35" spans="1:14" ht="21" customHeight="1">
      <c r="A35" s="29">
        <v>24</v>
      </c>
      <c r="B35" s="71" t="s">
        <v>145</v>
      </c>
      <c r="C35" s="72" t="s">
        <v>126</v>
      </c>
      <c r="D35" s="29" t="s">
        <v>207</v>
      </c>
      <c r="E35" s="73" t="s">
        <v>106</v>
      </c>
      <c r="F35" s="29">
        <v>7</v>
      </c>
      <c r="G35" s="29" t="s">
        <v>207</v>
      </c>
      <c r="H35" s="73" t="s">
        <v>106</v>
      </c>
      <c r="I35" s="29">
        <v>7</v>
      </c>
      <c r="J35" s="39">
        <f>(23080*12)</f>
        <v>276960</v>
      </c>
      <c r="K35" s="39">
        <f>24010+3500</f>
        <v>27510</v>
      </c>
      <c r="L35" s="39">
        <f>3500*12</f>
        <v>42000</v>
      </c>
      <c r="M35" s="39" t="s">
        <v>74</v>
      </c>
      <c r="N35" s="136"/>
    </row>
    <row r="36" spans="1:14" ht="21" customHeight="1">
      <c r="A36" s="29">
        <v>25</v>
      </c>
      <c r="B36" s="71" t="s">
        <v>146</v>
      </c>
      <c r="C36" s="72" t="s">
        <v>189</v>
      </c>
      <c r="D36" s="29" t="s">
        <v>209</v>
      </c>
      <c r="E36" s="73" t="s">
        <v>107</v>
      </c>
      <c r="F36" s="29">
        <v>5</v>
      </c>
      <c r="G36" s="29" t="s">
        <v>209</v>
      </c>
      <c r="H36" s="73" t="s">
        <v>107</v>
      </c>
      <c r="I36" s="29">
        <v>5</v>
      </c>
      <c r="J36" s="39">
        <f>(19660)*12</f>
        <v>235920</v>
      </c>
      <c r="K36" s="39">
        <f>20400+430</f>
        <v>20830</v>
      </c>
      <c r="L36" s="39" t="s">
        <v>74</v>
      </c>
      <c r="M36" s="39" t="s">
        <v>74</v>
      </c>
      <c r="N36" s="136"/>
    </row>
    <row r="37" spans="1:14" ht="21" customHeight="1">
      <c r="A37" s="29">
        <v>26</v>
      </c>
      <c r="B37" s="29" t="s">
        <v>137</v>
      </c>
      <c r="C37" s="72"/>
      <c r="D37" s="29" t="s">
        <v>242</v>
      </c>
      <c r="E37" s="73" t="s">
        <v>235</v>
      </c>
      <c r="F37" s="38" t="s">
        <v>71</v>
      </c>
      <c r="G37" s="29" t="s">
        <v>242</v>
      </c>
      <c r="H37" s="73" t="s">
        <v>235</v>
      </c>
      <c r="I37" s="38" t="s">
        <v>71</v>
      </c>
      <c r="J37" s="39" t="s">
        <v>74</v>
      </c>
      <c r="K37" s="39"/>
      <c r="L37" s="39" t="s">
        <v>74</v>
      </c>
      <c r="M37" s="39" t="s">
        <v>74</v>
      </c>
      <c r="N37" s="136" t="s">
        <v>238</v>
      </c>
    </row>
    <row r="38" spans="1:14" ht="21" customHeight="1">
      <c r="A38" s="29">
        <v>27</v>
      </c>
      <c r="B38" s="71" t="s">
        <v>147</v>
      </c>
      <c r="C38" s="72" t="s">
        <v>254</v>
      </c>
      <c r="D38" s="29" t="s">
        <v>208</v>
      </c>
      <c r="E38" s="73" t="s">
        <v>108</v>
      </c>
      <c r="F38" s="29">
        <v>5</v>
      </c>
      <c r="G38" s="29" t="s">
        <v>208</v>
      </c>
      <c r="H38" s="73" t="s">
        <v>108</v>
      </c>
      <c r="I38" s="29">
        <v>5</v>
      </c>
      <c r="J38" s="39">
        <f>15610*12</f>
        <v>187320</v>
      </c>
      <c r="K38" s="39">
        <v>16240</v>
      </c>
      <c r="L38" s="39" t="s">
        <v>74</v>
      </c>
      <c r="M38" s="39" t="s">
        <v>74</v>
      </c>
      <c r="N38" s="136"/>
    </row>
    <row r="39" spans="1:14" ht="21" customHeight="1">
      <c r="A39" s="29">
        <v>28</v>
      </c>
      <c r="B39" s="29" t="s">
        <v>137</v>
      </c>
      <c r="C39" s="72"/>
      <c r="D39" s="29" t="s">
        <v>240</v>
      </c>
      <c r="E39" s="73" t="s">
        <v>109</v>
      </c>
      <c r="F39" s="38" t="s">
        <v>71</v>
      </c>
      <c r="G39" s="29" t="s">
        <v>240</v>
      </c>
      <c r="H39" s="73" t="s">
        <v>109</v>
      </c>
      <c r="I39" s="38" t="s">
        <v>71</v>
      </c>
      <c r="J39" s="39">
        <f>((5810+27350)/2)*12</f>
        <v>198960</v>
      </c>
      <c r="K39" s="39"/>
      <c r="L39" s="39" t="s">
        <v>74</v>
      </c>
      <c r="M39" s="39" t="s">
        <v>74</v>
      </c>
      <c r="N39" s="136" t="s">
        <v>239</v>
      </c>
    </row>
    <row r="40" spans="1:14" ht="21" customHeight="1">
      <c r="A40" s="29">
        <v>29</v>
      </c>
      <c r="B40" s="71" t="s">
        <v>148</v>
      </c>
      <c r="C40" s="72" t="s">
        <v>190</v>
      </c>
      <c r="D40" s="29" t="s">
        <v>211</v>
      </c>
      <c r="E40" s="73" t="s">
        <v>110</v>
      </c>
      <c r="F40" s="29">
        <v>5</v>
      </c>
      <c r="G40" s="29" t="s">
        <v>211</v>
      </c>
      <c r="H40" s="73" t="s">
        <v>110</v>
      </c>
      <c r="I40" s="29">
        <v>5</v>
      </c>
      <c r="J40" s="39">
        <f>18230*12</f>
        <v>218760</v>
      </c>
      <c r="K40" s="39">
        <v>18950</v>
      </c>
      <c r="L40" s="39" t="s">
        <v>74</v>
      </c>
      <c r="M40" s="39" t="s">
        <v>74</v>
      </c>
      <c r="N40" s="136"/>
    </row>
    <row r="41" spans="1:14" ht="21" customHeight="1">
      <c r="A41" s="29">
        <v>30</v>
      </c>
      <c r="B41" s="71" t="s">
        <v>149</v>
      </c>
      <c r="C41" s="72" t="s">
        <v>191</v>
      </c>
      <c r="D41" s="29" t="s">
        <v>210</v>
      </c>
      <c r="E41" s="73" t="s">
        <v>110</v>
      </c>
      <c r="F41" s="29">
        <v>5</v>
      </c>
      <c r="G41" s="29" t="s">
        <v>210</v>
      </c>
      <c r="H41" s="73" t="s">
        <v>110</v>
      </c>
      <c r="I41" s="29">
        <v>5</v>
      </c>
      <c r="J41" s="39">
        <f>15610*12</f>
        <v>187320</v>
      </c>
      <c r="K41" s="39">
        <v>16240</v>
      </c>
      <c r="L41" s="39" t="s">
        <v>74</v>
      </c>
      <c r="M41" s="39" t="s">
        <v>74</v>
      </c>
      <c r="N41" s="136"/>
    </row>
    <row r="42" spans="1:14" ht="21" customHeight="1">
      <c r="A42" s="30"/>
      <c r="B42" s="167"/>
      <c r="C42" s="65"/>
      <c r="D42" s="30"/>
      <c r="E42" s="17"/>
      <c r="F42" s="30"/>
      <c r="G42" s="30"/>
      <c r="H42" s="17"/>
      <c r="I42" s="30"/>
      <c r="J42" s="10"/>
      <c r="K42" s="10"/>
      <c r="L42" s="10"/>
      <c r="M42" s="10"/>
      <c r="N42" s="24"/>
    </row>
    <row r="43" spans="1:14" ht="21" customHeight="1">
      <c r="A43" s="29"/>
      <c r="B43" s="79" t="s">
        <v>251</v>
      </c>
      <c r="C43" s="72"/>
      <c r="D43" s="29"/>
      <c r="E43" s="73"/>
      <c r="F43" s="29"/>
      <c r="G43" s="29"/>
      <c r="H43" s="73"/>
      <c r="I43" s="29"/>
      <c r="J43" s="39"/>
      <c r="K43" s="39"/>
      <c r="L43" s="39"/>
      <c r="M43" s="39"/>
      <c r="N43" s="136"/>
    </row>
    <row r="44" spans="1:14" ht="21" customHeight="1">
      <c r="A44" s="29"/>
      <c r="B44" s="166" t="s">
        <v>29</v>
      </c>
      <c r="C44" s="72"/>
      <c r="D44" s="29"/>
      <c r="E44" s="73"/>
      <c r="F44" s="29"/>
      <c r="G44" s="29"/>
      <c r="H44" s="165"/>
      <c r="I44" s="29"/>
      <c r="J44" s="39"/>
      <c r="K44" s="39"/>
      <c r="L44" s="39"/>
      <c r="M44" s="39"/>
      <c r="N44" s="136"/>
    </row>
    <row r="45" spans="1:14" ht="21" customHeight="1">
      <c r="A45" s="29">
        <v>31</v>
      </c>
      <c r="B45" s="71" t="s">
        <v>150</v>
      </c>
      <c r="C45" s="76" t="s">
        <v>126</v>
      </c>
      <c r="D45" s="29"/>
      <c r="E45" s="40" t="s">
        <v>44</v>
      </c>
      <c r="F45" s="29"/>
      <c r="G45" s="41"/>
      <c r="H45" s="73" t="s">
        <v>44</v>
      </c>
      <c r="I45" s="41"/>
      <c r="J45" s="39">
        <f>13070*12</f>
        <v>156840</v>
      </c>
      <c r="K45" s="77"/>
      <c r="L45" s="77" t="s">
        <v>74</v>
      </c>
      <c r="M45" s="39" t="s">
        <v>74</v>
      </c>
      <c r="N45" s="137"/>
    </row>
    <row r="46" spans="1:14" ht="21" customHeight="1">
      <c r="A46" s="29"/>
      <c r="B46" s="166" t="s">
        <v>31</v>
      </c>
      <c r="C46" s="72"/>
      <c r="D46" s="29"/>
      <c r="E46" s="73"/>
      <c r="F46" s="29"/>
      <c r="G46" s="29"/>
      <c r="H46" s="165"/>
      <c r="I46" s="29"/>
      <c r="J46" s="39"/>
      <c r="K46" s="39"/>
      <c r="L46" s="39"/>
      <c r="M46" s="39"/>
      <c r="N46" s="136"/>
    </row>
    <row r="47" spans="1:14" ht="21" customHeight="1">
      <c r="A47" s="29">
        <v>32</v>
      </c>
      <c r="B47" s="29" t="s">
        <v>137</v>
      </c>
      <c r="C47" s="72"/>
      <c r="D47" s="29"/>
      <c r="E47" s="73" t="s">
        <v>34</v>
      </c>
      <c r="F47" s="29"/>
      <c r="G47" s="29"/>
      <c r="H47" s="73" t="s">
        <v>34</v>
      </c>
      <c r="I47" s="29"/>
      <c r="J47" s="39">
        <f>9400*12</f>
        <v>112800</v>
      </c>
      <c r="K47" s="39"/>
      <c r="L47" s="39" t="s">
        <v>74</v>
      </c>
      <c r="M47" s="39" t="s">
        <v>74</v>
      </c>
      <c r="N47" s="136" t="s">
        <v>239</v>
      </c>
    </row>
    <row r="48" spans="1:14" ht="21" customHeight="1">
      <c r="A48" s="29">
        <v>33</v>
      </c>
      <c r="B48" s="19" t="s">
        <v>137</v>
      </c>
      <c r="C48" s="70"/>
      <c r="D48" s="19"/>
      <c r="E48" s="32" t="s">
        <v>42</v>
      </c>
      <c r="F48" s="19"/>
      <c r="G48" s="19"/>
      <c r="H48" s="32" t="s">
        <v>42</v>
      </c>
      <c r="I48" s="19"/>
      <c r="J48" s="31">
        <f>9400*12</f>
        <v>112800</v>
      </c>
      <c r="K48" s="31"/>
      <c r="L48" s="31" t="s">
        <v>74</v>
      </c>
      <c r="M48" s="31" t="s">
        <v>74</v>
      </c>
      <c r="N48" s="20" t="s">
        <v>239</v>
      </c>
    </row>
    <row r="49" spans="1:14" ht="21" customHeight="1">
      <c r="A49" s="29"/>
      <c r="B49" s="166" t="s">
        <v>38</v>
      </c>
      <c r="C49" s="72"/>
      <c r="D49" s="29"/>
      <c r="E49" s="73"/>
      <c r="F49" s="29"/>
      <c r="G49" s="29"/>
      <c r="H49" s="165"/>
      <c r="I49" s="29"/>
      <c r="J49" s="39"/>
      <c r="K49" s="39"/>
      <c r="L49" s="39"/>
      <c r="M49" s="39"/>
      <c r="N49" s="136"/>
    </row>
    <row r="50" spans="1:14" ht="21" customHeight="1">
      <c r="A50" s="29">
        <v>34</v>
      </c>
      <c r="B50" s="59" t="s">
        <v>151</v>
      </c>
      <c r="C50" s="62" t="s">
        <v>187</v>
      </c>
      <c r="D50" s="19"/>
      <c r="E50" s="63" t="s">
        <v>43</v>
      </c>
      <c r="F50" s="19"/>
      <c r="G50" s="11"/>
      <c r="H50" s="32" t="s">
        <v>43</v>
      </c>
      <c r="I50" s="11"/>
      <c r="J50" s="31">
        <f>9000*12</f>
        <v>108000</v>
      </c>
      <c r="K50" s="64"/>
      <c r="L50" s="64" t="s">
        <v>74</v>
      </c>
      <c r="M50" s="31" t="s">
        <v>74</v>
      </c>
      <c r="N50" s="138"/>
    </row>
    <row r="51" spans="1:14" ht="21" customHeight="1">
      <c r="A51" s="29"/>
      <c r="B51" s="163" t="s">
        <v>18</v>
      </c>
      <c r="C51" s="72"/>
      <c r="D51" s="29"/>
      <c r="E51" s="73"/>
      <c r="F51" s="29"/>
      <c r="G51" s="29"/>
      <c r="H51" s="80"/>
      <c r="I51" s="29"/>
      <c r="J51" s="39"/>
      <c r="K51" s="39"/>
      <c r="L51" s="39"/>
      <c r="M51" s="39"/>
      <c r="N51" s="136"/>
    </row>
    <row r="52" spans="1:14" ht="21" customHeight="1">
      <c r="A52" s="29">
        <v>35</v>
      </c>
      <c r="B52" s="71" t="s">
        <v>152</v>
      </c>
      <c r="C52" s="72" t="s">
        <v>192</v>
      </c>
      <c r="D52" s="29" t="s">
        <v>212</v>
      </c>
      <c r="E52" s="72" t="s">
        <v>111</v>
      </c>
      <c r="F52" s="29">
        <v>7</v>
      </c>
      <c r="G52" s="29" t="s">
        <v>212</v>
      </c>
      <c r="H52" s="72" t="s">
        <v>111</v>
      </c>
      <c r="I52" s="29">
        <v>7</v>
      </c>
      <c r="J52" s="39">
        <f>(22170)*12</f>
        <v>266040</v>
      </c>
      <c r="K52" s="39">
        <f>22620+3500</f>
        <v>26120</v>
      </c>
      <c r="L52" s="39">
        <f>3500*12</f>
        <v>42000</v>
      </c>
      <c r="M52" s="39" t="s">
        <v>74</v>
      </c>
      <c r="N52" s="136"/>
    </row>
    <row r="53" spans="1:14" ht="21" customHeight="1">
      <c r="A53" s="29">
        <v>36</v>
      </c>
      <c r="B53" s="71" t="s">
        <v>153</v>
      </c>
      <c r="C53" s="72" t="s">
        <v>193</v>
      </c>
      <c r="D53" s="81" t="s">
        <v>213</v>
      </c>
      <c r="E53" s="73" t="s">
        <v>112</v>
      </c>
      <c r="F53" s="29">
        <v>5</v>
      </c>
      <c r="G53" s="81" t="s">
        <v>213</v>
      </c>
      <c r="H53" s="73" t="s">
        <v>112</v>
      </c>
      <c r="I53" s="29">
        <v>5</v>
      </c>
      <c r="J53" s="39">
        <f>14380*12</f>
        <v>172560</v>
      </c>
      <c r="K53" s="39">
        <v>15000</v>
      </c>
      <c r="L53" s="39" t="s">
        <v>74</v>
      </c>
      <c r="M53" s="39" t="s">
        <v>74</v>
      </c>
      <c r="N53" s="136"/>
    </row>
    <row r="54" spans="1:14" ht="21" customHeight="1">
      <c r="A54" s="29">
        <v>37</v>
      </c>
      <c r="B54" s="29" t="s">
        <v>137</v>
      </c>
      <c r="C54" s="72"/>
      <c r="D54" s="81" t="s">
        <v>236</v>
      </c>
      <c r="E54" s="73" t="s">
        <v>112</v>
      </c>
      <c r="F54" s="38" t="s">
        <v>71</v>
      </c>
      <c r="G54" s="81" t="s">
        <v>236</v>
      </c>
      <c r="H54" s="73" t="s">
        <v>112</v>
      </c>
      <c r="I54" s="38" t="s">
        <v>71</v>
      </c>
      <c r="J54" s="39" t="s">
        <v>74</v>
      </c>
      <c r="K54" s="39"/>
      <c r="L54" s="39" t="s">
        <v>74</v>
      </c>
      <c r="M54" s="39" t="s">
        <v>74</v>
      </c>
      <c r="N54" s="136" t="s">
        <v>238</v>
      </c>
    </row>
    <row r="55" spans="1:14" ht="21" customHeight="1">
      <c r="A55" s="29">
        <v>38</v>
      </c>
      <c r="B55" s="71" t="s">
        <v>154</v>
      </c>
      <c r="C55" s="72" t="s">
        <v>194</v>
      </c>
      <c r="D55" s="29" t="s">
        <v>246</v>
      </c>
      <c r="E55" s="73" t="s">
        <v>113</v>
      </c>
      <c r="F55" s="29">
        <v>5</v>
      </c>
      <c r="G55" s="29" t="s">
        <v>246</v>
      </c>
      <c r="H55" s="73" t="s">
        <v>113</v>
      </c>
      <c r="I55" s="29">
        <v>5</v>
      </c>
      <c r="J55" s="39">
        <f>14070*12</f>
        <v>168840</v>
      </c>
      <c r="K55" s="39">
        <v>14680</v>
      </c>
      <c r="L55" s="39" t="s">
        <v>74</v>
      </c>
      <c r="M55" s="39" t="s">
        <v>74</v>
      </c>
      <c r="N55" s="136"/>
    </row>
    <row r="56" spans="1:14" ht="21" customHeight="1">
      <c r="A56" s="29">
        <v>39</v>
      </c>
      <c r="B56" s="71" t="s">
        <v>155</v>
      </c>
      <c r="C56" s="72" t="s">
        <v>194</v>
      </c>
      <c r="D56" s="29" t="s">
        <v>215</v>
      </c>
      <c r="E56" s="73" t="s">
        <v>114</v>
      </c>
      <c r="F56" s="29">
        <v>4</v>
      </c>
      <c r="G56" s="29" t="s">
        <v>215</v>
      </c>
      <c r="H56" s="73" t="s">
        <v>114</v>
      </c>
      <c r="I56" s="29">
        <v>4</v>
      </c>
      <c r="J56" s="39">
        <f>16030*12</f>
        <v>192360</v>
      </c>
      <c r="K56" s="39">
        <v>16650</v>
      </c>
      <c r="L56" s="39" t="s">
        <v>74</v>
      </c>
      <c r="M56" s="39" t="s">
        <v>74</v>
      </c>
      <c r="N56" s="136"/>
    </row>
    <row r="57" spans="1:14" ht="21" customHeight="1">
      <c r="A57" s="29">
        <v>40</v>
      </c>
      <c r="B57" s="59" t="s">
        <v>156</v>
      </c>
      <c r="C57" s="70" t="s">
        <v>193</v>
      </c>
      <c r="D57" s="19" t="s">
        <v>214</v>
      </c>
      <c r="E57" s="32" t="s">
        <v>115</v>
      </c>
      <c r="F57" s="19">
        <v>5</v>
      </c>
      <c r="G57" s="19" t="s">
        <v>214</v>
      </c>
      <c r="H57" s="32" t="s">
        <v>115</v>
      </c>
      <c r="I57" s="19">
        <v>5</v>
      </c>
      <c r="J57" s="31">
        <f>15290*12</f>
        <v>183480</v>
      </c>
      <c r="K57" s="31">
        <v>15920</v>
      </c>
      <c r="L57" s="31" t="s">
        <v>74</v>
      </c>
      <c r="M57" s="31" t="s">
        <v>74</v>
      </c>
      <c r="N57" s="20"/>
    </row>
    <row r="58" spans="1:14" ht="21" customHeight="1">
      <c r="A58" s="29"/>
      <c r="B58" s="166" t="s">
        <v>31</v>
      </c>
      <c r="C58" s="72"/>
      <c r="D58" s="29"/>
      <c r="E58" s="73"/>
      <c r="F58" s="29"/>
      <c r="G58" s="29"/>
      <c r="H58" s="165"/>
      <c r="I58" s="29"/>
      <c r="J58" s="39"/>
      <c r="K58" s="39"/>
      <c r="L58" s="39"/>
      <c r="M58" s="39"/>
      <c r="N58" s="136"/>
    </row>
    <row r="59" spans="1:14" ht="21" customHeight="1">
      <c r="A59" s="29">
        <v>41</v>
      </c>
      <c r="B59" s="140" t="s">
        <v>157</v>
      </c>
      <c r="C59" s="72" t="s">
        <v>189</v>
      </c>
      <c r="D59" s="29"/>
      <c r="E59" s="73" t="s">
        <v>34</v>
      </c>
      <c r="F59" s="29"/>
      <c r="G59" s="29"/>
      <c r="H59" s="73" t="s">
        <v>34</v>
      </c>
      <c r="I59" s="29"/>
      <c r="J59" s="39">
        <f>(9550+1500)*12</f>
        <v>132600</v>
      </c>
      <c r="K59" s="39"/>
      <c r="L59" s="39" t="s">
        <v>74</v>
      </c>
      <c r="M59" s="39" t="s">
        <v>74</v>
      </c>
      <c r="N59" s="136"/>
    </row>
    <row r="60" spans="1:14" ht="21" customHeight="1">
      <c r="A60" s="29">
        <v>42</v>
      </c>
      <c r="B60" s="140" t="s">
        <v>158</v>
      </c>
      <c r="C60" s="72" t="s">
        <v>196</v>
      </c>
      <c r="D60" s="29"/>
      <c r="E60" s="73" t="s">
        <v>46</v>
      </c>
      <c r="F60" s="29"/>
      <c r="G60" s="29"/>
      <c r="H60" s="73" t="s">
        <v>46</v>
      </c>
      <c r="I60" s="29"/>
      <c r="J60" s="39">
        <f>(9550+1500)*12</f>
        <v>132600</v>
      </c>
      <c r="K60" s="39"/>
      <c r="L60" s="39" t="s">
        <v>74</v>
      </c>
      <c r="M60" s="39" t="s">
        <v>74</v>
      </c>
      <c r="N60" s="136"/>
    </row>
    <row r="61" spans="1:14" ht="21" customHeight="1">
      <c r="A61" s="29">
        <v>43</v>
      </c>
      <c r="B61" s="72" t="s">
        <v>159</v>
      </c>
      <c r="C61" s="72" t="s">
        <v>195</v>
      </c>
      <c r="D61" s="29"/>
      <c r="E61" s="73" t="s">
        <v>45</v>
      </c>
      <c r="F61" s="29"/>
      <c r="G61" s="29"/>
      <c r="H61" s="73" t="s">
        <v>45</v>
      </c>
      <c r="I61" s="29"/>
      <c r="J61" s="39">
        <f>(9900+1500)*12</f>
        <v>136800</v>
      </c>
      <c r="K61" s="39"/>
      <c r="L61" s="39" t="s">
        <v>74</v>
      </c>
      <c r="M61" s="39" t="s">
        <v>74</v>
      </c>
      <c r="N61" s="136"/>
    </row>
    <row r="62" spans="1:14" ht="21" customHeight="1">
      <c r="A62" s="29"/>
      <c r="B62" s="163" t="s">
        <v>273</v>
      </c>
      <c r="C62" s="72"/>
      <c r="D62" s="29"/>
      <c r="E62" s="73"/>
      <c r="F62" s="29"/>
      <c r="G62" s="29"/>
      <c r="H62" s="73"/>
      <c r="I62" s="29"/>
      <c r="J62" s="39"/>
      <c r="K62" s="39"/>
      <c r="L62" s="39"/>
      <c r="M62" s="39"/>
      <c r="N62" s="136"/>
    </row>
    <row r="63" spans="1:14" ht="21" customHeight="1">
      <c r="A63" s="29"/>
      <c r="B63" s="166" t="s">
        <v>38</v>
      </c>
      <c r="C63" s="72"/>
      <c r="D63" s="29"/>
      <c r="E63" s="73"/>
      <c r="F63" s="29"/>
      <c r="G63" s="29"/>
      <c r="H63" s="165"/>
      <c r="I63" s="29"/>
      <c r="J63" s="39"/>
      <c r="K63" s="39"/>
      <c r="L63" s="39"/>
      <c r="M63" s="39"/>
      <c r="N63" s="136"/>
    </row>
    <row r="64" spans="1:14" ht="21" customHeight="1">
      <c r="A64" s="29">
        <v>44</v>
      </c>
      <c r="B64" s="29" t="s">
        <v>137</v>
      </c>
      <c r="C64" s="72"/>
      <c r="D64" s="29"/>
      <c r="E64" s="73" t="s">
        <v>55</v>
      </c>
      <c r="F64" s="29"/>
      <c r="G64" s="29"/>
      <c r="H64" s="73" t="s">
        <v>55</v>
      </c>
      <c r="I64" s="29"/>
      <c r="J64" s="39" t="s">
        <v>74</v>
      </c>
      <c r="K64" s="39"/>
      <c r="L64" s="39" t="s">
        <v>74</v>
      </c>
      <c r="M64" s="39" t="s">
        <v>74</v>
      </c>
      <c r="N64" s="136" t="s">
        <v>238</v>
      </c>
    </row>
    <row r="65" spans="1:14" ht="21" customHeight="1">
      <c r="A65" s="29"/>
      <c r="B65" s="82" t="s">
        <v>22</v>
      </c>
      <c r="C65" s="76"/>
      <c r="D65" s="29"/>
      <c r="E65" s="73"/>
      <c r="F65" s="29"/>
      <c r="G65" s="29"/>
      <c r="H65" s="163"/>
      <c r="I65" s="29"/>
      <c r="J65" s="39"/>
      <c r="K65" s="39"/>
      <c r="L65" s="39"/>
      <c r="M65" s="39"/>
      <c r="N65" s="136"/>
    </row>
    <row r="66" spans="1:14" ht="21" customHeight="1">
      <c r="A66" s="29">
        <v>45</v>
      </c>
      <c r="B66" s="71" t="s">
        <v>160</v>
      </c>
      <c r="C66" s="72" t="s">
        <v>197</v>
      </c>
      <c r="D66" s="29" t="s">
        <v>216</v>
      </c>
      <c r="E66" s="73" t="s">
        <v>116</v>
      </c>
      <c r="F66" s="29">
        <v>6</v>
      </c>
      <c r="G66" s="29" t="s">
        <v>216</v>
      </c>
      <c r="H66" s="73" t="s">
        <v>116</v>
      </c>
      <c r="I66" s="29">
        <v>6</v>
      </c>
      <c r="J66" s="39">
        <f>(22920)*12</f>
        <v>275040</v>
      </c>
      <c r="K66" s="39"/>
      <c r="L66" s="39"/>
      <c r="M66" s="39"/>
      <c r="N66" s="136"/>
    </row>
    <row r="67" spans="1:14" ht="21" customHeight="1">
      <c r="A67" s="29">
        <v>46</v>
      </c>
      <c r="B67" s="71" t="s">
        <v>161</v>
      </c>
      <c r="C67" s="72" t="s">
        <v>198</v>
      </c>
      <c r="D67" s="29" t="s">
        <v>217</v>
      </c>
      <c r="E67" s="73" t="s">
        <v>33</v>
      </c>
      <c r="F67" s="29">
        <v>4</v>
      </c>
      <c r="G67" s="29" t="s">
        <v>217</v>
      </c>
      <c r="H67" s="73" t="s">
        <v>33</v>
      </c>
      <c r="I67" s="29">
        <v>4</v>
      </c>
      <c r="J67" s="39">
        <f>16650*12</f>
        <v>199800</v>
      </c>
      <c r="K67" s="39"/>
      <c r="L67" s="39"/>
      <c r="M67" s="39"/>
      <c r="N67" s="136"/>
    </row>
    <row r="68" spans="1:14" ht="21" customHeight="1">
      <c r="A68" s="29">
        <v>47</v>
      </c>
      <c r="B68" s="59" t="s">
        <v>162</v>
      </c>
      <c r="C68" s="70" t="s">
        <v>241</v>
      </c>
      <c r="D68" s="19" t="s">
        <v>218</v>
      </c>
      <c r="E68" s="32" t="s">
        <v>32</v>
      </c>
      <c r="F68" s="19">
        <v>5</v>
      </c>
      <c r="G68" s="19" t="s">
        <v>218</v>
      </c>
      <c r="H68" s="32" t="s">
        <v>32</v>
      </c>
      <c r="I68" s="19">
        <v>5</v>
      </c>
      <c r="J68" s="31">
        <f>14680*12</f>
        <v>176160</v>
      </c>
      <c r="K68" s="31"/>
      <c r="L68" s="31"/>
      <c r="M68" s="31"/>
      <c r="N68" s="20"/>
    </row>
    <row r="69" spans="1:14" ht="21" customHeight="1">
      <c r="A69" s="29"/>
      <c r="B69" s="166" t="s">
        <v>31</v>
      </c>
      <c r="C69" s="72"/>
      <c r="D69" s="29"/>
      <c r="E69" s="73"/>
      <c r="F69" s="29"/>
      <c r="G69" s="29"/>
      <c r="H69" s="165"/>
      <c r="I69" s="29"/>
      <c r="J69" s="39"/>
      <c r="K69" s="39"/>
      <c r="L69" s="39"/>
      <c r="M69" s="39"/>
      <c r="N69" s="136"/>
    </row>
    <row r="70" spans="1:14" ht="21" customHeight="1">
      <c r="A70" s="29">
        <v>48</v>
      </c>
      <c r="B70" s="66" t="s">
        <v>224</v>
      </c>
      <c r="C70" s="37" t="s">
        <v>201</v>
      </c>
      <c r="D70" s="23"/>
      <c r="E70" s="9" t="s">
        <v>47</v>
      </c>
      <c r="F70" s="23"/>
      <c r="G70" s="23"/>
      <c r="H70" s="9" t="s">
        <v>47</v>
      </c>
      <c r="I70" s="23"/>
      <c r="J70" s="33">
        <f>(10470)*12</f>
        <v>125640</v>
      </c>
      <c r="K70" s="33"/>
      <c r="L70" s="33" t="s">
        <v>74</v>
      </c>
      <c r="M70" s="33" t="s">
        <v>74</v>
      </c>
      <c r="N70" s="25"/>
    </row>
    <row r="71" spans="1:14" ht="21" customHeight="1">
      <c r="A71" s="29"/>
      <c r="B71" s="166" t="s">
        <v>38</v>
      </c>
      <c r="C71" s="29"/>
      <c r="D71" s="29"/>
      <c r="E71" s="73"/>
      <c r="F71" s="29"/>
      <c r="G71" s="29"/>
      <c r="H71" s="165"/>
      <c r="I71" s="29"/>
      <c r="J71" s="39"/>
      <c r="K71" s="39"/>
      <c r="L71" s="39"/>
      <c r="M71" s="39"/>
      <c r="N71" s="136"/>
    </row>
    <row r="72" spans="1:14" ht="21" customHeight="1">
      <c r="A72" s="29">
        <v>49</v>
      </c>
      <c r="B72" s="60" t="s">
        <v>182</v>
      </c>
      <c r="C72" s="67" t="s">
        <v>188</v>
      </c>
      <c r="D72" s="28"/>
      <c r="E72" s="68" t="s">
        <v>39</v>
      </c>
      <c r="F72" s="28"/>
      <c r="G72" s="13"/>
      <c r="H72" s="34" t="s">
        <v>39</v>
      </c>
      <c r="I72" s="28"/>
      <c r="J72" s="35">
        <f>9000*12</f>
        <v>108000</v>
      </c>
      <c r="K72" s="36"/>
      <c r="L72" s="36" t="s">
        <v>74</v>
      </c>
      <c r="M72" s="35" t="s">
        <v>74</v>
      </c>
      <c r="N72" s="139"/>
    </row>
    <row r="73" spans="1:14" ht="21" customHeight="1">
      <c r="A73" s="29"/>
      <c r="B73" s="166" t="s">
        <v>53</v>
      </c>
      <c r="C73" s="72"/>
      <c r="D73" s="29"/>
      <c r="E73" s="73"/>
      <c r="F73" s="29"/>
      <c r="G73" s="29"/>
      <c r="H73" s="165"/>
      <c r="I73" s="29"/>
      <c r="J73" s="39"/>
      <c r="K73" s="39"/>
      <c r="L73" s="39"/>
      <c r="M73" s="39"/>
      <c r="N73" s="136"/>
    </row>
    <row r="74" spans="1:14" ht="21" customHeight="1">
      <c r="A74" s="29">
        <v>50</v>
      </c>
      <c r="B74" s="71" t="s">
        <v>167</v>
      </c>
      <c r="C74" s="72" t="s">
        <v>199</v>
      </c>
      <c r="D74" s="29" t="s">
        <v>223</v>
      </c>
      <c r="E74" s="73" t="s">
        <v>250</v>
      </c>
      <c r="F74" s="29" t="s">
        <v>72</v>
      </c>
      <c r="G74" s="29" t="s">
        <v>223</v>
      </c>
      <c r="H74" s="73" t="s">
        <v>250</v>
      </c>
      <c r="I74" s="29" t="s">
        <v>72</v>
      </c>
      <c r="J74" s="39" t="s">
        <v>74</v>
      </c>
      <c r="K74" s="39" t="s">
        <v>74</v>
      </c>
      <c r="L74" s="39" t="s">
        <v>74</v>
      </c>
      <c r="M74" s="39" t="s">
        <v>74</v>
      </c>
      <c r="N74" s="136"/>
    </row>
    <row r="75" spans="1:14" ht="21" customHeight="1">
      <c r="A75" s="29">
        <v>51</v>
      </c>
      <c r="B75" s="19" t="s">
        <v>137</v>
      </c>
      <c r="C75" s="70"/>
      <c r="D75" s="19" t="s">
        <v>278</v>
      </c>
      <c r="E75" s="32" t="s">
        <v>243</v>
      </c>
      <c r="F75" s="169" t="s">
        <v>272</v>
      </c>
      <c r="G75" s="19" t="s">
        <v>278</v>
      </c>
      <c r="H75" s="32" t="s">
        <v>243</v>
      </c>
      <c r="I75" s="169" t="s">
        <v>272</v>
      </c>
      <c r="J75" s="31" t="s">
        <v>74</v>
      </c>
      <c r="K75" s="31" t="s">
        <v>74</v>
      </c>
      <c r="L75" s="31" t="s">
        <v>74</v>
      </c>
      <c r="M75" s="31" t="s">
        <v>74</v>
      </c>
      <c r="N75" s="20"/>
    </row>
    <row r="76" spans="1:14" ht="21" customHeight="1">
      <c r="A76" s="29"/>
      <c r="B76" s="163" t="s">
        <v>31</v>
      </c>
      <c r="C76" s="72"/>
      <c r="D76" s="29"/>
      <c r="E76" s="73"/>
      <c r="F76" s="29"/>
      <c r="G76" s="29"/>
      <c r="H76" s="73"/>
      <c r="I76" s="29"/>
      <c r="J76" s="39"/>
      <c r="K76" s="39"/>
      <c r="L76" s="39"/>
      <c r="M76" s="39"/>
      <c r="N76" s="136"/>
    </row>
    <row r="77" spans="1:14" ht="21" customHeight="1">
      <c r="A77" s="29">
        <v>52</v>
      </c>
      <c r="B77" s="71" t="s">
        <v>180</v>
      </c>
      <c r="C77" s="72" t="s">
        <v>199</v>
      </c>
      <c r="D77" s="29"/>
      <c r="E77" s="73" t="s">
        <v>54</v>
      </c>
      <c r="F77" s="29"/>
      <c r="G77" s="29"/>
      <c r="H77" s="73" t="s">
        <v>54</v>
      </c>
      <c r="I77" s="29"/>
      <c r="J77" s="39" t="s">
        <v>74</v>
      </c>
      <c r="K77" s="39"/>
      <c r="L77" s="39" t="s">
        <v>74</v>
      </c>
      <c r="M77" s="39" t="s">
        <v>74</v>
      </c>
      <c r="N77" s="136"/>
    </row>
    <row r="78" spans="1:14" ht="21" customHeight="1">
      <c r="A78" s="29">
        <v>53</v>
      </c>
      <c r="B78" s="59" t="s">
        <v>181</v>
      </c>
      <c r="C78" s="70" t="s">
        <v>199</v>
      </c>
      <c r="D78" s="19"/>
      <c r="E78" s="32" t="s">
        <v>54</v>
      </c>
      <c r="F78" s="19"/>
      <c r="G78" s="19"/>
      <c r="H78" s="32" t="s">
        <v>54</v>
      </c>
      <c r="I78" s="19"/>
      <c r="J78" s="31" t="s">
        <v>74</v>
      </c>
      <c r="K78" s="31"/>
      <c r="L78" s="31" t="s">
        <v>74</v>
      </c>
      <c r="M78" s="31" t="s">
        <v>74</v>
      </c>
      <c r="N78" s="20"/>
    </row>
    <row r="79" spans="1:14" ht="21" customHeight="1">
      <c r="A79" s="29"/>
      <c r="B79" s="166" t="s">
        <v>49</v>
      </c>
      <c r="C79" s="29"/>
      <c r="D79" s="29"/>
      <c r="E79" s="73"/>
      <c r="F79" s="29"/>
      <c r="G79" s="29"/>
      <c r="H79" s="165"/>
      <c r="I79" s="29"/>
      <c r="J79" s="39"/>
      <c r="K79" s="39"/>
      <c r="L79" s="39"/>
      <c r="M79" s="39"/>
      <c r="N79" s="136"/>
    </row>
    <row r="80" spans="1:14" ht="21" customHeight="1">
      <c r="A80" s="29">
        <v>54</v>
      </c>
      <c r="B80" s="71" t="s">
        <v>163</v>
      </c>
      <c r="C80" s="72" t="s">
        <v>199</v>
      </c>
      <c r="D80" s="29" t="s">
        <v>219</v>
      </c>
      <c r="E80" s="73" t="s">
        <v>56</v>
      </c>
      <c r="F80" s="29" t="s">
        <v>72</v>
      </c>
      <c r="G80" s="29" t="s">
        <v>219</v>
      </c>
      <c r="H80" s="73" t="s">
        <v>56</v>
      </c>
      <c r="I80" s="29" t="s">
        <v>72</v>
      </c>
      <c r="J80" s="39" t="s">
        <v>74</v>
      </c>
      <c r="K80" s="39"/>
      <c r="L80" s="39"/>
      <c r="M80" s="39"/>
      <c r="N80" s="136"/>
    </row>
    <row r="81" spans="1:14" ht="21" customHeight="1">
      <c r="A81" s="29"/>
      <c r="B81" s="168" t="s">
        <v>252</v>
      </c>
      <c r="C81" s="72"/>
      <c r="D81" s="29"/>
      <c r="E81" s="73"/>
      <c r="F81" s="29"/>
      <c r="G81" s="29"/>
      <c r="H81" s="73"/>
      <c r="I81" s="29"/>
      <c r="J81" s="39"/>
      <c r="K81" s="39"/>
      <c r="L81" s="39"/>
      <c r="M81" s="39"/>
      <c r="N81" s="136"/>
    </row>
    <row r="82" spans="1:14" ht="21" customHeight="1">
      <c r="A82" s="29">
        <v>55</v>
      </c>
      <c r="B82" s="29" t="s">
        <v>137</v>
      </c>
      <c r="C82" s="72"/>
      <c r="D82" s="29" t="s">
        <v>274</v>
      </c>
      <c r="E82" s="73" t="s">
        <v>243</v>
      </c>
      <c r="F82" s="169" t="s">
        <v>272</v>
      </c>
      <c r="G82" s="29" t="s">
        <v>274</v>
      </c>
      <c r="H82" s="73" t="s">
        <v>243</v>
      </c>
      <c r="I82" s="169" t="s">
        <v>272</v>
      </c>
      <c r="J82" s="39" t="s">
        <v>74</v>
      </c>
      <c r="K82" s="39"/>
      <c r="L82" s="39"/>
      <c r="M82" s="39"/>
      <c r="N82" s="136"/>
    </row>
    <row r="83" spans="1:14" ht="21" customHeight="1">
      <c r="A83" s="29">
        <v>56</v>
      </c>
      <c r="B83" s="29" t="s">
        <v>137</v>
      </c>
      <c r="C83" s="72"/>
      <c r="D83" s="29"/>
      <c r="E83" s="73" t="s">
        <v>243</v>
      </c>
      <c r="F83" s="29"/>
      <c r="G83" s="29"/>
      <c r="H83" s="73" t="s">
        <v>243</v>
      </c>
      <c r="I83" s="29"/>
      <c r="J83" s="39" t="s">
        <v>74</v>
      </c>
      <c r="K83" s="39"/>
      <c r="L83" s="39"/>
      <c r="M83" s="39"/>
      <c r="N83" s="136"/>
    </row>
    <row r="84" spans="1:14" ht="21" customHeight="1">
      <c r="A84" s="29">
        <v>57</v>
      </c>
      <c r="B84" s="80" t="s">
        <v>137</v>
      </c>
      <c r="C84" s="72"/>
      <c r="D84" s="29"/>
      <c r="E84" s="73" t="s">
        <v>243</v>
      </c>
      <c r="F84" s="29"/>
      <c r="G84" s="29"/>
      <c r="H84" s="73" t="s">
        <v>243</v>
      </c>
      <c r="I84" s="29"/>
      <c r="J84" s="39" t="s">
        <v>74</v>
      </c>
      <c r="K84" s="39"/>
      <c r="L84" s="39"/>
      <c r="M84" s="39"/>
      <c r="N84" s="136"/>
    </row>
    <row r="85" spans="1:14" ht="21" customHeight="1">
      <c r="A85" s="29"/>
      <c r="B85" s="166" t="s">
        <v>31</v>
      </c>
      <c r="C85" s="72"/>
      <c r="D85" s="29"/>
      <c r="E85" s="73"/>
      <c r="F85" s="29"/>
      <c r="G85" s="29"/>
      <c r="H85" s="73"/>
      <c r="I85" s="29"/>
      <c r="J85" s="39"/>
      <c r="K85" s="39"/>
      <c r="L85" s="39"/>
      <c r="M85" s="39"/>
      <c r="N85" s="136"/>
    </row>
    <row r="86" spans="1:14" ht="21" customHeight="1">
      <c r="A86" s="29">
        <v>58</v>
      </c>
      <c r="B86" s="71" t="s">
        <v>168</v>
      </c>
      <c r="C86" s="72" t="s">
        <v>199</v>
      </c>
      <c r="D86" s="29"/>
      <c r="E86" s="73" t="s">
        <v>54</v>
      </c>
      <c r="F86" s="29"/>
      <c r="G86" s="29"/>
      <c r="H86" s="73" t="s">
        <v>54</v>
      </c>
      <c r="I86" s="29"/>
      <c r="J86" s="39" t="s">
        <v>74</v>
      </c>
      <c r="K86" s="39"/>
      <c r="L86" s="39" t="s">
        <v>74</v>
      </c>
      <c r="M86" s="39" t="s">
        <v>74</v>
      </c>
      <c r="N86" s="136"/>
    </row>
    <row r="87" spans="1:14" ht="21" customHeight="1">
      <c r="A87" s="29">
        <v>59</v>
      </c>
      <c r="B87" s="75" t="s">
        <v>169</v>
      </c>
      <c r="C87" s="72" t="s">
        <v>199</v>
      </c>
      <c r="D87" s="29"/>
      <c r="E87" s="73" t="s">
        <v>54</v>
      </c>
      <c r="F87" s="29"/>
      <c r="G87" s="29"/>
      <c r="H87" s="73" t="s">
        <v>54</v>
      </c>
      <c r="I87" s="29"/>
      <c r="J87" s="39" t="s">
        <v>74</v>
      </c>
      <c r="K87" s="39"/>
      <c r="L87" s="39" t="s">
        <v>74</v>
      </c>
      <c r="M87" s="39" t="s">
        <v>74</v>
      </c>
      <c r="N87" s="136"/>
    </row>
    <row r="88" spans="1:14" ht="21" customHeight="1">
      <c r="A88" s="29">
        <v>60</v>
      </c>
      <c r="B88" s="71" t="s">
        <v>170</v>
      </c>
      <c r="C88" s="72" t="s">
        <v>199</v>
      </c>
      <c r="D88" s="29"/>
      <c r="E88" s="73" t="s">
        <v>54</v>
      </c>
      <c r="F88" s="29"/>
      <c r="G88" s="29"/>
      <c r="H88" s="73" t="s">
        <v>54</v>
      </c>
      <c r="I88" s="29"/>
      <c r="J88" s="39" t="s">
        <v>74</v>
      </c>
      <c r="K88" s="39"/>
      <c r="L88" s="39" t="s">
        <v>74</v>
      </c>
      <c r="M88" s="39" t="s">
        <v>74</v>
      </c>
      <c r="N88" s="136"/>
    </row>
    <row r="89" spans="1:14" ht="21" customHeight="1">
      <c r="A89" s="29">
        <v>61</v>
      </c>
      <c r="B89" s="59" t="s">
        <v>171</v>
      </c>
      <c r="C89" s="70" t="s">
        <v>199</v>
      </c>
      <c r="D89" s="19"/>
      <c r="E89" s="32" t="s">
        <v>54</v>
      </c>
      <c r="F89" s="19"/>
      <c r="G89" s="19"/>
      <c r="H89" s="32" t="s">
        <v>54</v>
      </c>
      <c r="I89" s="19"/>
      <c r="J89" s="31" t="s">
        <v>74</v>
      </c>
      <c r="K89" s="31"/>
      <c r="L89" s="31" t="s">
        <v>74</v>
      </c>
      <c r="M89" s="31" t="s">
        <v>74</v>
      </c>
      <c r="N89" s="20"/>
    </row>
    <row r="90" spans="1:14" ht="21" customHeight="1">
      <c r="A90" s="29"/>
      <c r="B90" s="166" t="s">
        <v>50</v>
      </c>
      <c r="C90" s="72"/>
      <c r="D90" s="29"/>
      <c r="E90" s="73"/>
      <c r="F90" s="29"/>
      <c r="G90" s="29"/>
      <c r="H90" s="165"/>
      <c r="I90" s="29"/>
      <c r="J90" s="39"/>
      <c r="K90" s="39"/>
      <c r="L90" s="39"/>
      <c r="M90" s="39"/>
      <c r="N90" s="136"/>
    </row>
    <row r="91" spans="1:14" ht="21" customHeight="1">
      <c r="A91" s="29">
        <v>62</v>
      </c>
      <c r="B91" s="71" t="s">
        <v>164</v>
      </c>
      <c r="C91" s="72" t="s">
        <v>199</v>
      </c>
      <c r="D91" s="29" t="s">
        <v>220</v>
      </c>
      <c r="E91" s="73" t="s">
        <v>56</v>
      </c>
      <c r="F91" s="29" t="s">
        <v>72</v>
      </c>
      <c r="G91" s="29" t="s">
        <v>220</v>
      </c>
      <c r="H91" s="73" t="s">
        <v>56</v>
      </c>
      <c r="I91" s="29" t="s">
        <v>72</v>
      </c>
      <c r="J91" s="39" t="s">
        <v>74</v>
      </c>
      <c r="K91" s="39" t="s">
        <v>74</v>
      </c>
      <c r="L91" s="39" t="s">
        <v>74</v>
      </c>
      <c r="M91" s="39" t="s">
        <v>74</v>
      </c>
      <c r="N91" s="136"/>
    </row>
    <row r="92" spans="1:14" ht="21" customHeight="1">
      <c r="A92" s="29">
        <v>63</v>
      </c>
      <c r="B92" s="29" t="s">
        <v>137</v>
      </c>
      <c r="C92" s="72"/>
      <c r="D92" s="29" t="s">
        <v>275</v>
      </c>
      <c r="E92" s="73" t="s">
        <v>243</v>
      </c>
      <c r="F92" s="169" t="s">
        <v>272</v>
      </c>
      <c r="G92" s="29" t="s">
        <v>275</v>
      </c>
      <c r="H92" s="73" t="s">
        <v>243</v>
      </c>
      <c r="I92" s="169" t="s">
        <v>272</v>
      </c>
      <c r="J92" s="39" t="s">
        <v>74</v>
      </c>
      <c r="K92" s="39" t="s">
        <v>74</v>
      </c>
      <c r="L92" s="39" t="s">
        <v>74</v>
      </c>
      <c r="M92" s="39" t="s">
        <v>74</v>
      </c>
      <c r="N92" s="136"/>
    </row>
    <row r="93" spans="1:14" ht="21" customHeight="1">
      <c r="A93" s="29">
        <v>64</v>
      </c>
      <c r="B93" s="29" t="s">
        <v>137</v>
      </c>
      <c r="C93" s="72"/>
      <c r="D93" s="29"/>
      <c r="E93" s="73" t="s">
        <v>243</v>
      </c>
      <c r="F93" s="29"/>
      <c r="G93" s="29"/>
      <c r="H93" s="73" t="s">
        <v>243</v>
      </c>
      <c r="I93" s="29"/>
      <c r="J93" s="39" t="s">
        <v>74</v>
      </c>
      <c r="K93" s="39" t="s">
        <v>74</v>
      </c>
      <c r="L93" s="39" t="s">
        <v>74</v>
      </c>
      <c r="M93" s="39" t="s">
        <v>74</v>
      </c>
      <c r="N93" s="136"/>
    </row>
    <row r="94" spans="1:14" ht="21" customHeight="1">
      <c r="A94" s="29">
        <v>65</v>
      </c>
      <c r="B94" s="29" t="s">
        <v>137</v>
      </c>
      <c r="C94" s="72"/>
      <c r="D94" s="29"/>
      <c r="E94" s="73" t="s">
        <v>243</v>
      </c>
      <c r="F94" s="29"/>
      <c r="G94" s="29"/>
      <c r="H94" s="73" t="s">
        <v>243</v>
      </c>
      <c r="I94" s="29"/>
      <c r="J94" s="39" t="s">
        <v>74</v>
      </c>
      <c r="K94" s="39" t="s">
        <v>74</v>
      </c>
      <c r="L94" s="39" t="s">
        <v>74</v>
      </c>
      <c r="M94" s="39" t="s">
        <v>74</v>
      </c>
      <c r="N94" s="136"/>
    </row>
    <row r="95" spans="1:14" ht="21" customHeight="1">
      <c r="A95" s="29">
        <v>66</v>
      </c>
      <c r="B95" s="19" t="s">
        <v>137</v>
      </c>
      <c r="C95" s="70"/>
      <c r="D95" s="19"/>
      <c r="E95" s="32" t="s">
        <v>243</v>
      </c>
      <c r="F95" s="19"/>
      <c r="G95" s="19"/>
      <c r="H95" s="32" t="s">
        <v>243</v>
      </c>
      <c r="I95" s="19"/>
      <c r="J95" s="31" t="s">
        <v>74</v>
      </c>
      <c r="K95" s="31" t="s">
        <v>74</v>
      </c>
      <c r="L95" s="31" t="s">
        <v>74</v>
      </c>
      <c r="M95" s="31" t="s">
        <v>74</v>
      </c>
      <c r="N95" s="20"/>
    </row>
    <row r="96" spans="1:14" ht="21" customHeight="1">
      <c r="A96" s="29"/>
      <c r="B96" s="166" t="s">
        <v>31</v>
      </c>
      <c r="C96" s="72"/>
      <c r="D96" s="29"/>
      <c r="E96" s="73"/>
      <c r="F96" s="29"/>
      <c r="G96" s="29"/>
      <c r="H96" s="73"/>
      <c r="I96" s="29"/>
      <c r="J96" s="39"/>
      <c r="K96" s="39"/>
      <c r="L96" s="39"/>
      <c r="M96" s="39"/>
      <c r="N96" s="136"/>
    </row>
    <row r="97" spans="1:14" ht="21" customHeight="1">
      <c r="A97" s="29">
        <v>67</v>
      </c>
      <c r="B97" s="71" t="s">
        <v>172</v>
      </c>
      <c r="C97" s="72" t="s">
        <v>199</v>
      </c>
      <c r="D97" s="29"/>
      <c r="E97" s="73" t="s">
        <v>54</v>
      </c>
      <c r="F97" s="29"/>
      <c r="G97" s="29"/>
      <c r="H97" s="73" t="s">
        <v>54</v>
      </c>
      <c r="I97" s="29"/>
      <c r="J97" s="39" t="s">
        <v>74</v>
      </c>
      <c r="K97" s="39"/>
      <c r="L97" s="39" t="s">
        <v>74</v>
      </c>
      <c r="M97" s="39" t="s">
        <v>74</v>
      </c>
      <c r="N97" s="136"/>
    </row>
    <row r="98" spans="1:14" ht="21" customHeight="1">
      <c r="A98" s="29">
        <v>68</v>
      </c>
      <c r="B98" s="71" t="s">
        <v>173</v>
      </c>
      <c r="C98" s="72" t="s">
        <v>199</v>
      </c>
      <c r="D98" s="29"/>
      <c r="E98" s="73" t="s">
        <v>54</v>
      </c>
      <c r="F98" s="29"/>
      <c r="G98" s="29"/>
      <c r="H98" s="73" t="s">
        <v>54</v>
      </c>
      <c r="I98" s="29"/>
      <c r="J98" s="39" t="s">
        <v>74</v>
      </c>
      <c r="K98" s="39"/>
      <c r="L98" s="39" t="s">
        <v>74</v>
      </c>
      <c r="M98" s="39" t="s">
        <v>74</v>
      </c>
      <c r="N98" s="136"/>
    </row>
    <row r="99" spans="1:14" ht="21" customHeight="1">
      <c r="A99" s="29">
        <v>69</v>
      </c>
      <c r="B99" s="71" t="s">
        <v>174</v>
      </c>
      <c r="C99" s="72" t="s">
        <v>199</v>
      </c>
      <c r="D99" s="29"/>
      <c r="E99" s="73" t="s">
        <v>54</v>
      </c>
      <c r="F99" s="29"/>
      <c r="G99" s="29"/>
      <c r="H99" s="73" t="s">
        <v>54</v>
      </c>
      <c r="I99" s="29"/>
      <c r="J99" s="39" t="s">
        <v>74</v>
      </c>
      <c r="K99" s="39"/>
      <c r="L99" s="39" t="s">
        <v>74</v>
      </c>
      <c r="M99" s="39" t="s">
        <v>74</v>
      </c>
      <c r="N99" s="136"/>
    </row>
    <row r="100" spans="1:14" ht="21" customHeight="1">
      <c r="A100" s="29"/>
      <c r="B100" s="168" t="s">
        <v>252</v>
      </c>
      <c r="C100" s="70"/>
      <c r="D100" s="19"/>
      <c r="E100" s="32"/>
      <c r="F100" s="19"/>
      <c r="G100" s="19"/>
      <c r="H100" s="32"/>
      <c r="I100" s="19"/>
      <c r="J100" s="31"/>
      <c r="K100" s="31"/>
      <c r="L100" s="31"/>
      <c r="M100" s="31"/>
      <c r="N100" s="20"/>
    </row>
    <row r="101" spans="1:14" ht="21" customHeight="1">
      <c r="A101" s="29">
        <v>70</v>
      </c>
      <c r="B101" s="59" t="s">
        <v>175</v>
      </c>
      <c r="C101" s="70" t="s">
        <v>199</v>
      </c>
      <c r="D101" s="19"/>
      <c r="E101" s="32" t="s">
        <v>54</v>
      </c>
      <c r="F101" s="19"/>
      <c r="G101" s="19"/>
      <c r="H101" s="32" t="s">
        <v>54</v>
      </c>
      <c r="I101" s="19"/>
      <c r="J101" s="31">
        <f>11760*12</f>
        <v>141120</v>
      </c>
      <c r="K101" s="31"/>
      <c r="L101" s="31" t="s">
        <v>74</v>
      </c>
      <c r="M101" s="31" t="s">
        <v>74</v>
      </c>
      <c r="N101" s="20"/>
    </row>
    <row r="102" spans="1:14" ht="21" customHeight="1">
      <c r="A102" s="29"/>
      <c r="B102" s="166" t="s">
        <v>51</v>
      </c>
      <c r="C102" s="72"/>
      <c r="D102" s="29"/>
      <c r="E102" s="73"/>
      <c r="F102" s="29"/>
      <c r="G102" s="29"/>
      <c r="H102" s="165"/>
      <c r="I102" s="29"/>
      <c r="J102" s="39"/>
      <c r="K102" s="39"/>
      <c r="L102" s="39"/>
      <c r="M102" s="39"/>
      <c r="N102" s="136"/>
    </row>
    <row r="103" spans="1:14" ht="21" customHeight="1">
      <c r="A103" s="29">
        <v>71</v>
      </c>
      <c r="B103" s="71" t="s">
        <v>165</v>
      </c>
      <c r="C103" s="76" t="s">
        <v>200</v>
      </c>
      <c r="D103" s="29" t="s">
        <v>221</v>
      </c>
      <c r="E103" s="40" t="s">
        <v>56</v>
      </c>
      <c r="F103" s="29" t="s">
        <v>72</v>
      </c>
      <c r="G103" s="41" t="s">
        <v>221</v>
      </c>
      <c r="H103" s="73" t="s">
        <v>56</v>
      </c>
      <c r="I103" s="29" t="s">
        <v>72</v>
      </c>
      <c r="J103" s="39" t="s">
        <v>74</v>
      </c>
      <c r="K103" s="77"/>
      <c r="L103" s="77"/>
      <c r="M103" s="39"/>
      <c r="N103" s="137"/>
    </row>
    <row r="104" spans="1:14" ht="21" customHeight="1">
      <c r="A104" s="29">
        <v>72</v>
      </c>
      <c r="B104" s="19" t="s">
        <v>137</v>
      </c>
      <c r="C104" s="70"/>
      <c r="D104" s="19" t="s">
        <v>276</v>
      </c>
      <c r="E104" s="32" t="s">
        <v>243</v>
      </c>
      <c r="F104" s="169" t="s">
        <v>272</v>
      </c>
      <c r="G104" s="19" t="s">
        <v>276</v>
      </c>
      <c r="H104" s="32" t="s">
        <v>243</v>
      </c>
      <c r="I104" s="169" t="s">
        <v>272</v>
      </c>
      <c r="J104" s="31" t="s">
        <v>74</v>
      </c>
      <c r="K104" s="31" t="s">
        <v>74</v>
      </c>
      <c r="L104" s="31" t="s">
        <v>74</v>
      </c>
      <c r="M104" s="31" t="s">
        <v>74</v>
      </c>
      <c r="N104" s="20"/>
    </row>
    <row r="105" spans="1:14" ht="21" customHeight="1">
      <c r="A105" s="29"/>
      <c r="B105" s="166" t="s">
        <v>31</v>
      </c>
      <c r="C105" s="72"/>
      <c r="D105" s="29"/>
      <c r="E105" s="73"/>
      <c r="F105" s="29"/>
      <c r="G105" s="29"/>
      <c r="H105" s="73"/>
      <c r="I105" s="29"/>
      <c r="J105" s="39"/>
      <c r="K105" s="39"/>
      <c r="L105" s="39"/>
      <c r="M105" s="39"/>
      <c r="N105" s="136"/>
    </row>
    <row r="106" spans="1:14" ht="21" customHeight="1">
      <c r="A106" s="29">
        <v>73</v>
      </c>
      <c r="B106" s="59" t="s">
        <v>176</v>
      </c>
      <c r="C106" s="62" t="s">
        <v>199</v>
      </c>
      <c r="D106" s="19"/>
      <c r="E106" s="63" t="s">
        <v>54</v>
      </c>
      <c r="F106" s="19"/>
      <c r="G106" s="11"/>
      <c r="H106" s="32" t="s">
        <v>54</v>
      </c>
      <c r="I106" s="19"/>
      <c r="J106" s="31" t="s">
        <v>74</v>
      </c>
      <c r="K106" s="64"/>
      <c r="L106" s="64" t="s">
        <v>74</v>
      </c>
      <c r="M106" s="31" t="s">
        <v>74</v>
      </c>
      <c r="N106" s="138"/>
    </row>
    <row r="107" spans="1:14" ht="21" customHeight="1">
      <c r="A107" s="29"/>
      <c r="B107" s="166" t="s">
        <v>52</v>
      </c>
      <c r="C107" s="72"/>
      <c r="D107" s="29"/>
      <c r="E107" s="73"/>
      <c r="F107" s="29"/>
      <c r="G107" s="29"/>
      <c r="H107" s="165"/>
      <c r="I107" s="29"/>
      <c r="J107" s="39"/>
      <c r="K107" s="39"/>
      <c r="L107" s="39"/>
      <c r="M107" s="39"/>
      <c r="N107" s="136"/>
    </row>
    <row r="108" spans="1:14" ht="21" customHeight="1">
      <c r="A108" s="29">
        <v>74</v>
      </c>
      <c r="B108" s="71" t="s">
        <v>166</v>
      </c>
      <c r="C108" s="72" t="s">
        <v>200</v>
      </c>
      <c r="D108" s="29" t="s">
        <v>222</v>
      </c>
      <c r="E108" s="73" t="s">
        <v>56</v>
      </c>
      <c r="F108" s="29" t="s">
        <v>72</v>
      </c>
      <c r="G108" s="29" t="s">
        <v>222</v>
      </c>
      <c r="H108" s="73" t="s">
        <v>56</v>
      </c>
      <c r="I108" s="29" t="s">
        <v>72</v>
      </c>
      <c r="J108" s="39" t="s">
        <v>74</v>
      </c>
      <c r="K108" s="39" t="s">
        <v>74</v>
      </c>
      <c r="L108" s="39" t="s">
        <v>74</v>
      </c>
      <c r="M108" s="39" t="s">
        <v>74</v>
      </c>
      <c r="N108" s="136"/>
    </row>
    <row r="109" spans="1:14" ht="21" customHeight="1">
      <c r="A109" s="29">
        <v>75</v>
      </c>
      <c r="B109" s="19" t="s">
        <v>137</v>
      </c>
      <c r="C109" s="70"/>
      <c r="D109" s="19" t="s">
        <v>277</v>
      </c>
      <c r="E109" s="32" t="s">
        <v>243</v>
      </c>
      <c r="F109" s="169" t="s">
        <v>272</v>
      </c>
      <c r="G109" s="19" t="s">
        <v>277</v>
      </c>
      <c r="H109" s="32" t="s">
        <v>243</v>
      </c>
      <c r="I109" s="169" t="s">
        <v>272</v>
      </c>
      <c r="J109" s="31" t="s">
        <v>74</v>
      </c>
      <c r="K109" s="31" t="s">
        <v>74</v>
      </c>
      <c r="L109" s="31" t="s">
        <v>74</v>
      </c>
      <c r="M109" s="31" t="s">
        <v>74</v>
      </c>
      <c r="N109" s="20"/>
    </row>
    <row r="110" spans="1:14" ht="21" customHeight="1">
      <c r="A110" s="29"/>
      <c r="B110" s="166" t="s">
        <v>31</v>
      </c>
      <c r="C110" s="72"/>
      <c r="D110" s="29"/>
      <c r="E110" s="73"/>
      <c r="F110" s="29"/>
      <c r="G110" s="29"/>
      <c r="H110" s="73"/>
      <c r="I110" s="29"/>
      <c r="J110" s="39"/>
      <c r="K110" s="39"/>
      <c r="L110" s="39"/>
      <c r="M110" s="39"/>
      <c r="N110" s="136"/>
    </row>
    <row r="111" spans="1:14" ht="21" customHeight="1">
      <c r="A111" s="29">
        <v>76</v>
      </c>
      <c r="B111" s="71" t="s">
        <v>177</v>
      </c>
      <c r="C111" s="72" t="s">
        <v>199</v>
      </c>
      <c r="D111" s="29"/>
      <c r="E111" s="73" t="s">
        <v>54</v>
      </c>
      <c r="F111" s="29"/>
      <c r="G111" s="29"/>
      <c r="H111" s="73" t="s">
        <v>54</v>
      </c>
      <c r="I111" s="29"/>
      <c r="J111" s="39" t="s">
        <v>74</v>
      </c>
      <c r="K111" s="39"/>
      <c r="L111" s="39" t="s">
        <v>74</v>
      </c>
      <c r="M111" s="39" t="s">
        <v>74</v>
      </c>
      <c r="N111" s="136"/>
    </row>
    <row r="112" spans="1:14" ht="21" customHeight="1">
      <c r="A112" s="29">
        <v>77</v>
      </c>
      <c r="B112" s="71" t="s">
        <v>178</v>
      </c>
      <c r="C112" s="72" t="s">
        <v>199</v>
      </c>
      <c r="D112" s="29"/>
      <c r="E112" s="73" t="s">
        <v>54</v>
      </c>
      <c r="F112" s="29"/>
      <c r="G112" s="29"/>
      <c r="H112" s="73" t="s">
        <v>54</v>
      </c>
      <c r="I112" s="29"/>
      <c r="J112" s="39" t="s">
        <v>74</v>
      </c>
      <c r="K112" s="39"/>
      <c r="L112" s="39" t="s">
        <v>74</v>
      </c>
      <c r="M112" s="39" t="s">
        <v>74</v>
      </c>
      <c r="N112" s="136"/>
    </row>
    <row r="113" spans="1:14" ht="21" customHeight="1">
      <c r="A113" s="29">
        <v>78</v>
      </c>
      <c r="B113" s="71" t="s">
        <v>179</v>
      </c>
      <c r="C113" s="72" t="s">
        <v>199</v>
      </c>
      <c r="D113" s="29"/>
      <c r="E113" s="73" t="s">
        <v>54</v>
      </c>
      <c r="F113" s="29"/>
      <c r="G113" s="29"/>
      <c r="H113" s="73" t="s">
        <v>54</v>
      </c>
      <c r="I113" s="29"/>
      <c r="J113" s="39">
        <f>11760*12</f>
        <v>141120</v>
      </c>
      <c r="K113" s="39"/>
      <c r="L113" s="39" t="s">
        <v>74</v>
      </c>
      <c r="M113" s="39" t="s">
        <v>74</v>
      </c>
      <c r="N113" s="136"/>
    </row>
    <row r="114" spans="1:14" ht="21" customHeight="1">
      <c r="A114" s="3"/>
      <c r="B114" s="3"/>
      <c r="C114" s="3"/>
      <c r="D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21" customHeight="1">
      <c r="A115" s="3"/>
      <c r="B115" s="3"/>
      <c r="C115" s="3"/>
      <c r="D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21" customHeight="1">
      <c r="A116" s="3"/>
      <c r="B116" s="3"/>
      <c r="C116" s="3"/>
      <c r="D116" s="3"/>
      <c r="E116" s="3" t="s">
        <v>262</v>
      </c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21" customHeight="1">
      <c r="A117" s="3"/>
      <c r="B117" s="3"/>
      <c r="C117" s="3"/>
      <c r="D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1" ht="21" customHeight="1">
      <c r="A118" s="4"/>
      <c r="B118" s="8"/>
      <c r="C118" s="4"/>
      <c r="D118" s="4"/>
      <c r="E118" s="2"/>
      <c r="J118" s="5"/>
      <c r="K118" s="6">
        <f>SUM(K6:K113)</f>
        <v>390310</v>
      </c>
    </row>
    <row r="119" spans="1:4" ht="21" customHeight="1">
      <c r="A119" s="4"/>
      <c r="B119" s="8"/>
      <c r="C119" s="4"/>
      <c r="D119" s="4"/>
    </row>
    <row r="120" spans="1:4" ht="21" customHeight="1">
      <c r="A120" s="4"/>
      <c r="B120" s="8"/>
      <c r="C120" s="4"/>
      <c r="D120" s="4"/>
    </row>
    <row r="121" spans="1:4" ht="16.5">
      <c r="A121" s="4"/>
      <c r="B121" s="8"/>
      <c r="C121" s="4"/>
      <c r="D121" s="4"/>
    </row>
  </sheetData>
  <sheetProtection/>
  <mergeCells count="3">
    <mergeCell ref="D3:F3"/>
    <mergeCell ref="G3:I3"/>
    <mergeCell ref="J3:M3"/>
  </mergeCells>
  <printOptions/>
  <pageMargins left="0.22" right="0" top="1.07" bottom="0.86" header="0.31496062992125984" footer="0.31496062992125984"/>
  <pageSetup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4"/>
  <sheetViews>
    <sheetView zoomScalePageLayoutView="0" workbookViewId="0" topLeftCell="A1">
      <pane ySplit="6" topLeftCell="A64" activePane="bottomLeft" state="frozen"/>
      <selection pane="topLeft" activeCell="O80" sqref="O80"/>
      <selection pane="bottomLeft" activeCell="K14" sqref="K14"/>
    </sheetView>
  </sheetViews>
  <sheetFormatPr defaultColWidth="9.140625" defaultRowHeight="15"/>
  <cols>
    <col min="1" max="1" width="31.7109375" style="43" customWidth="1"/>
    <col min="2" max="8" width="6.8515625" style="42" customWidth="1"/>
    <col min="9" max="9" width="9.57421875" style="42" customWidth="1"/>
    <col min="10" max="16384" width="9.00390625" style="43" customWidth="1"/>
  </cols>
  <sheetData>
    <row r="1" spans="1:9" ht="21" customHeight="1">
      <c r="A1" s="176" t="s">
        <v>281</v>
      </c>
      <c r="B1" s="176"/>
      <c r="C1" s="176"/>
      <c r="D1" s="176"/>
      <c r="E1" s="176"/>
      <c r="F1" s="176"/>
      <c r="G1" s="176"/>
      <c r="H1" s="176"/>
      <c r="I1" s="176"/>
    </row>
    <row r="2" ht="21" customHeight="1"/>
    <row r="3" spans="1:9" ht="21" customHeight="1">
      <c r="A3" s="186" t="s">
        <v>0</v>
      </c>
      <c r="B3" s="44" t="s">
        <v>1</v>
      </c>
      <c r="C3" s="177" t="s">
        <v>257</v>
      </c>
      <c r="D3" s="178"/>
      <c r="E3" s="179"/>
      <c r="F3" s="177" t="s">
        <v>7</v>
      </c>
      <c r="G3" s="178"/>
      <c r="H3" s="179"/>
      <c r="I3" s="45"/>
    </row>
    <row r="4" spans="1:9" ht="21" customHeight="1">
      <c r="A4" s="187"/>
      <c r="B4" s="46" t="s">
        <v>2</v>
      </c>
      <c r="C4" s="180" t="s">
        <v>5</v>
      </c>
      <c r="D4" s="181"/>
      <c r="E4" s="182"/>
      <c r="F4" s="180" t="s">
        <v>8</v>
      </c>
      <c r="G4" s="181"/>
      <c r="H4" s="182"/>
      <c r="I4" s="47" t="s">
        <v>9</v>
      </c>
    </row>
    <row r="5" spans="1:9" ht="21" customHeight="1">
      <c r="A5" s="187"/>
      <c r="B5" s="46" t="s">
        <v>4</v>
      </c>
      <c r="C5" s="183" t="s">
        <v>6</v>
      </c>
      <c r="D5" s="184"/>
      <c r="E5" s="185"/>
      <c r="F5" s="48"/>
      <c r="G5" s="49"/>
      <c r="H5" s="50"/>
      <c r="I5" s="47"/>
    </row>
    <row r="6" spans="1:9" ht="21" customHeight="1">
      <c r="A6" s="188"/>
      <c r="B6" s="49" t="s">
        <v>3</v>
      </c>
      <c r="C6" s="48">
        <v>2558</v>
      </c>
      <c r="D6" s="51">
        <v>2559</v>
      </c>
      <c r="E6" s="50">
        <v>2560</v>
      </c>
      <c r="F6" s="48">
        <v>2558</v>
      </c>
      <c r="G6" s="51">
        <v>2559</v>
      </c>
      <c r="H6" s="50">
        <v>2560</v>
      </c>
      <c r="I6" s="50"/>
    </row>
    <row r="7" spans="1:9" ht="21" customHeight="1">
      <c r="A7" s="53" t="s">
        <v>12</v>
      </c>
      <c r="B7" s="52">
        <v>1</v>
      </c>
      <c r="C7" s="52">
        <v>1</v>
      </c>
      <c r="D7" s="52">
        <v>1</v>
      </c>
      <c r="E7" s="52">
        <v>1</v>
      </c>
      <c r="F7" s="52"/>
      <c r="G7" s="52"/>
      <c r="H7" s="52"/>
      <c r="I7" s="52"/>
    </row>
    <row r="8" spans="1:9" ht="21" customHeight="1">
      <c r="A8" s="53" t="s">
        <v>228</v>
      </c>
      <c r="B8" s="52" t="s">
        <v>74</v>
      </c>
      <c r="C8" s="52">
        <v>1</v>
      </c>
      <c r="D8" s="52">
        <v>1</v>
      </c>
      <c r="E8" s="52">
        <v>1</v>
      </c>
      <c r="F8" s="54" t="s">
        <v>75</v>
      </c>
      <c r="G8" s="52"/>
      <c r="H8" s="52"/>
      <c r="I8" s="52"/>
    </row>
    <row r="9" spans="1:9" ht="21" customHeight="1">
      <c r="A9" s="141" t="s">
        <v>10</v>
      </c>
      <c r="B9" s="52"/>
      <c r="C9" s="52"/>
      <c r="D9" s="52"/>
      <c r="E9" s="52"/>
      <c r="F9" s="52"/>
      <c r="G9" s="52"/>
      <c r="H9" s="52"/>
      <c r="I9" s="52"/>
    </row>
    <row r="10" spans="1:9" ht="21" customHeight="1">
      <c r="A10" s="53" t="s">
        <v>263</v>
      </c>
      <c r="B10" s="52">
        <v>1</v>
      </c>
      <c r="C10" s="52">
        <v>1</v>
      </c>
      <c r="D10" s="52">
        <v>1</v>
      </c>
      <c r="E10" s="52">
        <v>1</v>
      </c>
      <c r="F10" s="52"/>
      <c r="G10" s="52"/>
      <c r="H10" s="52"/>
      <c r="I10" s="52"/>
    </row>
    <row r="11" spans="1:9" ht="21" customHeight="1">
      <c r="A11" s="53" t="s">
        <v>11</v>
      </c>
      <c r="B11" s="52">
        <v>1</v>
      </c>
      <c r="C11" s="52">
        <v>1</v>
      </c>
      <c r="D11" s="52">
        <v>1</v>
      </c>
      <c r="E11" s="52">
        <v>1</v>
      </c>
      <c r="F11" s="52"/>
      <c r="G11" s="52"/>
      <c r="H11" s="52"/>
      <c r="I11" s="52"/>
    </row>
    <row r="12" spans="1:9" ht="21" customHeight="1">
      <c r="A12" s="53" t="s">
        <v>13</v>
      </c>
      <c r="B12" s="52">
        <v>1</v>
      </c>
      <c r="C12" s="52">
        <v>1</v>
      </c>
      <c r="D12" s="52">
        <v>1</v>
      </c>
      <c r="E12" s="52">
        <v>1</v>
      </c>
      <c r="F12" s="52"/>
      <c r="G12" s="52"/>
      <c r="H12" s="52"/>
      <c r="I12" s="52"/>
    </row>
    <row r="13" spans="1:9" ht="21" customHeight="1">
      <c r="A13" s="53" t="s">
        <v>14</v>
      </c>
      <c r="B13" s="52">
        <v>1</v>
      </c>
      <c r="C13" s="52">
        <v>1</v>
      </c>
      <c r="D13" s="52">
        <v>1</v>
      </c>
      <c r="E13" s="52">
        <v>1</v>
      </c>
      <c r="F13" s="52"/>
      <c r="G13" s="52"/>
      <c r="H13" s="52"/>
      <c r="I13" s="52"/>
    </row>
    <row r="14" spans="1:9" ht="21" customHeight="1">
      <c r="A14" s="53" t="s">
        <v>15</v>
      </c>
      <c r="B14" s="52">
        <v>1</v>
      </c>
      <c r="C14" s="52">
        <v>1</v>
      </c>
      <c r="D14" s="52">
        <v>1</v>
      </c>
      <c r="E14" s="52">
        <v>1</v>
      </c>
      <c r="F14" s="52"/>
      <c r="G14" s="52"/>
      <c r="H14" s="52"/>
      <c r="I14" s="52"/>
    </row>
    <row r="15" spans="1:9" ht="21" customHeight="1">
      <c r="A15" s="53" t="s">
        <v>229</v>
      </c>
      <c r="B15" s="52" t="s">
        <v>74</v>
      </c>
      <c r="C15" s="52">
        <v>1</v>
      </c>
      <c r="D15" s="52">
        <v>1</v>
      </c>
      <c r="E15" s="52">
        <v>1</v>
      </c>
      <c r="F15" s="54" t="s">
        <v>75</v>
      </c>
      <c r="G15" s="52"/>
      <c r="H15" s="52"/>
      <c r="I15" s="52"/>
    </row>
    <row r="16" spans="1:9" ht="21" customHeight="1">
      <c r="A16" s="53" t="s">
        <v>19</v>
      </c>
      <c r="B16" s="52">
        <v>1</v>
      </c>
      <c r="C16" s="52">
        <v>1</v>
      </c>
      <c r="D16" s="52">
        <v>1</v>
      </c>
      <c r="E16" s="52">
        <v>1</v>
      </c>
      <c r="F16" s="52"/>
      <c r="G16" s="52"/>
      <c r="H16" s="52"/>
      <c r="I16" s="52"/>
    </row>
    <row r="17" spans="1:9" ht="21" customHeight="1">
      <c r="A17" s="53" t="s">
        <v>20</v>
      </c>
      <c r="B17" s="52">
        <v>1</v>
      </c>
      <c r="C17" s="52">
        <v>1</v>
      </c>
      <c r="D17" s="52">
        <v>1</v>
      </c>
      <c r="E17" s="52">
        <v>1</v>
      </c>
      <c r="F17" s="52"/>
      <c r="G17" s="52"/>
      <c r="H17" s="52"/>
      <c r="I17" s="52"/>
    </row>
    <row r="18" spans="1:9" ht="21" customHeight="1">
      <c r="A18" s="53" t="s">
        <v>16</v>
      </c>
      <c r="B18" s="52">
        <v>1</v>
      </c>
      <c r="C18" s="52">
        <v>1</v>
      </c>
      <c r="D18" s="52">
        <v>1</v>
      </c>
      <c r="E18" s="52">
        <v>1</v>
      </c>
      <c r="F18" s="52"/>
      <c r="G18" s="52"/>
      <c r="H18" s="52"/>
      <c r="I18" s="52"/>
    </row>
    <row r="19" spans="1:9" ht="21" customHeight="1">
      <c r="A19" s="142" t="s">
        <v>29</v>
      </c>
      <c r="B19" s="52"/>
      <c r="C19" s="52"/>
      <c r="D19" s="52"/>
      <c r="E19" s="52"/>
      <c r="F19" s="52"/>
      <c r="G19" s="52"/>
      <c r="H19" s="52"/>
      <c r="I19" s="52"/>
    </row>
    <row r="20" spans="1:9" ht="21" customHeight="1">
      <c r="A20" s="53" t="s">
        <v>30</v>
      </c>
      <c r="B20" s="52">
        <v>1</v>
      </c>
      <c r="C20" s="52">
        <v>1</v>
      </c>
      <c r="D20" s="52">
        <v>1</v>
      </c>
      <c r="E20" s="52">
        <v>1</v>
      </c>
      <c r="F20" s="52"/>
      <c r="G20" s="52"/>
      <c r="H20" s="52"/>
      <c r="I20" s="52"/>
    </row>
    <row r="21" spans="1:9" ht="21" customHeight="1">
      <c r="A21" s="142" t="s">
        <v>31</v>
      </c>
      <c r="B21" s="52"/>
      <c r="C21" s="52"/>
      <c r="D21" s="52"/>
      <c r="E21" s="52"/>
      <c r="F21" s="52"/>
      <c r="G21" s="52"/>
      <c r="H21" s="52"/>
      <c r="I21" s="52"/>
    </row>
    <row r="22" spans="1:9" ht="21" customHeight="1">
      <c r="A22" s="53" t="s">
        <v>35</v>
      </c>
      <c r="B22" s="52">
        <v>1</v>
      </c>
      <c r="C22" s="52">
        <v>1</v>
      </c>
      <c r="D22" s="52">
        <v>1</v>
      </c>
      <c r="E22" s="52">
        <v>1</v>
      </c>
      <c r="F22" s="52"/>
      <c r="G22" s="52"/>
      <c r="H22" s="52"/>
      <c r="I22" s="52"/>
    </row>
    <row r="23" spans="1:9" ht="21" customHeight="1">
      <c r="A23" s="53" t="s">
        <v>34</v>
      </c>
      <c r="B23" s="52">
        <v>1</v>
      </c>
      <c r="C23" s="52">
        <v>1</v>
      </c>
      <c r="D23" s="52">
        <v>1</v>
      </c>
      <c r="E23" s="52">
        <v>1</v>
      </c>
      <c r="F23" s="52"/>
      <c r="G23" s="52"/>
      <c r="H23" s="52"/>
      <c r="I23" s="52"/>
    </row>
    <row r="24" spans="1:9" ht="21" customHeight="1">
      <c r="A24" s="53" t="s">
        <v>36</v>
      </c>
      <c r="B24" s="52">
        <v>1</v>
      </c>
      <c r="C24" s="52">
        <v>1</v>
      </c>
      <c r="D24" s="52">
        <v>1</v>
      </c>
      <c r="E24" s="52">
        <v>1</v>
      </c>
      <c r="F24" s="52"/>
      <c r="G24" s="52"/>
      <c r="H24" s="52"/>
      <c r="I24" s="52"/>
    </row>
    <row r="25" spans="1:9" ht="21" customHeight="1">
      <c r="A25" s="142" t="s">
        <v>38</v>
      </c>
      <c r="B25" s="52"/>
      <c r="C25" s="52"/>
      <c r="D25" s="52"/>
      <c r="E25" s="52"/>
      <c r="F25" s="52"/>
      <c r="G25" s="52"/>
      <c r="H25" s="52"/>
      <c r="I25" s="52"/>
    </row>
    <row r="26" spans="1:9" ht="21" customHeight="1">
      <c r="A26" s="53" t="s">
        <v>247</v>
      </c>
      <c r="B26" s="52">
        <v>5</v>
      </c>
      <c r="C26" s="52">
        <v>5</v>
      </c>
      <c r="D26" s="52">
        <v>5</v>
      </c>
      <c r="E26" s="52">
        <v>5</v>
      </c>
      <c r="F26" s="52"/>
      <c r="G26" s="52"/>
      <c r="H26" s="52"/>
      <c r="I26" s="52"/>
    </row>
    <row r="27" spans="1:9" ht="21" customHeight="1">
      <c r="A27" s="53" t="s">
        <v>40</v>
      </c>
      <c r="B27" s="52">
        <v>1</v>
      </c>
      <c r="C27" s="52">
        <v>1</v>
      </c>
      <c r="D27" s="52">
        <v>1</v>
      </c>
      <c r="E27" s="52">
        <v>1</v>
      </c>
      <c r="F27" s="52"/>
      <c r="G27" s="52"/>
      <c r="H27" s="52"/>
      <c r="I27" s="52"/>
    </row>
    <row r="28" spans="1:9" ht="21" customHeight="1">
      <c r="A28" s="53" t="s">
        <v>41</v>
      </c>
      <c r="B28" s="52">
        <v>1</v>
      </c>
      <c r="C28" s="52">
        <v>1</v>
      </c>
      <c r="D28" s="52">
        <v>1</v>
      </c>
      <c r="E28" s="52">
        <v>1</v>
      </c>
      <c r="F28" s="52"/>
      <c r="G28" s="52"/>
      <c r="H28" s="52"/>
      <c r="I28" s="52"/>
    </row>
    <row r="29" spans="1:9" ht="21" customHeight="1">
      <c r="A29" s="53" t="s">
        <v>37</v>
      </c>
      <c r="B29" s="52">
        <v>1</v>
      </c>
      <c r="C29" s="52">
        <v>1</v>
      </c>
      <c r="D29" s="52">
        <v>1</v>
      </c>
      <c r="E29" s="52">
        <v>1</v>
      </c>
      <c r="F29" s="52"/>
      <c r="G29" s="52"/>
      <c r="H29" s="52"/>
      <c r="I29" s="52"/>
    </row>
    <row r="30" spans="1:9" ht="21" customHeight="1">
      <c r="A30" s="141" t="s">
        <v>17</v>
      </c>
      <c r="B30" s="52"/>
      <c r="C30" s="52"/>
      <c r="D30" s="52"/>
      <c r="E30" s="52"/>
      <c r="F30" s="52"/>
      <c r="G30" s="52"/>
      <c r="H30" s="52"/>
      <c r="I30" s="52"/>
    </row>
    <row r="31" spans="1:9" ht="21" customHeight="1">
      <c r="A31" s="53" t="s">
        <v>258</v>
      </c>
      <c r="B31" s="52">
        <v>1</v>
      </c>
      <c r="C31" s="52">
        <v>1</v>
      </c>
      <c r="D31" s="52">
        <v>1</v>
      </c>
      <c r="E31" s="52">
        <v>1</v>
      </c>
      <c r="F31" s="52"/>
      <c r="G31" s="52"/>
      <c r="H31" s="52"/>
      <c r="I31" s="52"/>
    </row>
    <row r="32" spans="1:9" ht="21" customHeight="1">
      <c r="A32" s="53" t="s">
        <v>21</v>
      </c>
      <c r="B32" s="52">
        <v>1</v>
      </c>
      <c r="C32" s="52">
        <v>1</v>
      </c>
      <c r="D32" s="52">
        <v>1</v>
      </c>
      <c r="E32" s="52">
        <v>1</v>
      </c>
      <c r="F32" s="52"/>
      <c r="G32" s="52"/>
      <c r="H32" s="52"/>
      <c r="I32" s="52"/>
    </row>
    <row r="33" spans="1:9" ht="21" customHeight="1">
      <c r="A33" s="53" t="s">
        <v>32</v>
      </c>
      <c r="B33" s="52" t="s">
        <v>74</v>
      </c>
      <c r="C33" s="52">
        <v>1</v>
      </c>
      <c r="D33" s="52">
        <v>1</v>
      </c>
      <c r="E33" s="52">
        <v>1</v>
      </c>
      <c r="F33" s="54" t="s">
        <v>75</v>
      </c>
      <c r="G33" s="52"/>
      <c r="H33" s="52"/>
      <c r="I33" s="52"/>
    </row>
    <row r="34" spans="1:9" ht="21" customHeight="1">
      <c r="A34" s="53" t="s">
        <v>23</v>
      </c>
      <c r="B34" s="52">
        <v>1</v>
      </c>
      <c r="C34" s="52">
        <v>1</v>
      </c>
      <c r="D34" s="52">
        <v>1</v>
      </c>
      <c r="E34" s="52">
        <v>1</v>
      </c>
      <c r="F34" s="52"/>
      <c r="G34" s="52"/>
      <c r="H34" s="52"/>
      <c r="I34" s="52"/>
    </row>
    <row r="35" spans="1:9" ht="21" customHeight="1">
      <c r="A35" s="53" t="s">
        <v>24</v>
      </c>
      <c r="B35" s="52">
        <v>1</v>
      </c>
      <c r="C35" s="52">
        <v>1</v>
      </c>
      <c r="D35" s="52">
        <v>1</v>
      </c>
      <c r="E35" s="52">
        <v>1</v>
      </c>
      <c r="F35" s="52"/>
      <c r="G35" s="52"/>
      <c r="H35" s="52"/>
      <c r="I35" s="52"/>
    </row>
    <row r="36" spans="1:9" ht="21" customHeight="1">
      <c r="A36" s="53" t="s">
        <v>248</v>
      </c>
      <c r="B36" s="52">
        <v>2</v>
      </c>
      <c r="C36" s="52">
        <v>2</v>
      </c>
      <c r="D36" s="52">
        <v>2</v>
      </c>
      <c r="E36" s="52">
        <v>2</v>
      </c>
      <c r="F36" s="52"/>
      <c r="G36" s="52"/>
      <c r="H36" s="52"/>
      <c r="I36" s="52"/>
    </row>
    <row r="37" spans="1:9" ht="21" customHeight="1">
      <c r="A37" s="142" t="s">
        <v>29</v>
      </c>
      <c r="B37" s="52"/>
      <c r="C37" s="52"/>
      <c r="D37" s="52"/>
      <c r="E37" s="52"/>
      <c r="F37" s="52"/>
      <c r="G37" s="52"/>
      <c r="H37" s="52"/>
      <c r="I37" s="52"/>
    </row>
    <row r="38" spans="1:9" ht="21" customHeight="1">
      <c r="A38" s="53" t="s">
        <v>44</v>
      </c>
      <c r="B38" s="52">
        <v>1</v>
      </c>
      <c r="C38" s="52">
        <v>1</v>
      </c>
      <c r="D38" s="52">
        <v>1</v>
      </c>
      <c r="E38" s="52">
        <v>1</v>
      </c>
      <c r="F38" s="52"/>
      <c r="G38" s="52"/>
      <c r="H38" s="52"/>
      <c r="I38" s="52"/>
    </row>
    <row r="39" spans="1:9" ht="21" customHeight="1">
      <c r="A39" s="142" t="s">
        <v>31</v>
      </c>
      <c r="B39" s="52"/>
      <c r="C39" s="52"/>
      <c r="D39" s="52"/>
      <c r="E39" s="52"/>
      <c r="F39" s="52"/>
      <c r="G39" s="52"/>
      <c r="H39" s="52"/>
      <c r="I39" s="52"/>
    </row>
    <row r="40" spans="1:9" ht="21" customHeight="1">
      <c r="A40" s="53" t="s">
        <v>34</v>
      </c>
      <c r="B40" s="52">
        <v>1</v>
      </c>
      <c r="C40" s="52">
        <v>1</v>
      </c>
      <c r="D40" s="52">
        <v>1</v>
      </c>
      <c r="E40" s="52">
        <v>1</v>
      </c>
      <c r="F40" s="52"/>
      <c r="G40" s="52"/>
      <c r="H40" s="52"/>
      <c r="I40" s="52"/>
    </row>
    <row r="41" spans="1:9" ht="21" customHeight="1">
      <c r="A41" s="142" t="s">
        <v>251</v>
      </c>
      <c r="B41" s="52"/>
      <c r="C41" s="52"/>
      <c r="D41" s="52"/>
      <c r="E41" s="52"/>
      <c r="F41" s="52"/>
      <c r="G41" s="52"/>
      <c r="H41" s="52"/>
      <c r="I41" s="52"/>
    </row>
    <row r="42" spans="1:9" ht="21" customHeight="1">
      <c r="A42" s="53" t="s">
        <v>42</v>
      </c>
      <c r="B42" s="52">
        <v>1</v>
      </c>
      <c r="C42" s="52">
        <v>1</v>
      </c>
      <c r="D42" s="52">
        <v>1</v>
      </c>
      <c r="E42" s="52">
        <v>1</v>
      </c>
      <c r="F42" s="52"/>
      <c r="G42" s="52"/>
      <c r="H42" s="52"/>
      <c r="I42" s="52"/>
    </row>
    <row r="43" spans="1:9" ht="21" customHeight="1">
      <c r="A43" s="142" t="s">
        <v>38</v>
      </c>
      <c r="B43" s="52"/>
      <c r="C43" s="52"/>
      <c r="D43" s="52"/>
      <c r="E43" s="52"/>
      <c r="F43" s="52"/>
      <c r="G43" s="52"/>
      <c r="H43" s="52"/>
      <c r="I43" s="52"/>
    </row>
    <row r="44" spans="1:9" ht="21" customHeight="1">
      <c r="A44" s="53" t="s">
        <v>43</v>
      </c>
      <c r="B44" s="52">
        <v>1</v>
      </c>
      <c r="C44" s="52">
        <v>1</v>
      </c>
      <c r="D44" s="52">
        <v>1</v>
      </c>
      <c r="E44" s="52">
        <v>1</v>
      </c>
      <c r="F44" s="52"/>
      <c r="G44" s="52"/>
      <c r="H44" s="52"/>
      <c r="I44" s="52"/>
    </row>
    <row r="45" spans="1:9" ht="21" customHeight="1">
      <c r="A45" s="141" t="s">
        <v>18</v>
      </c>
      <c r="B45" s="52"/>
      <c r="C45" s="52"/>
      <c r="D45" s="52"/>
      <c r="E45" s="52"/>
      <c r="F45" s="52"/>
      <c r="G45" s="52"/>
      <c r="H45" s="52"/>
      <c r="I45" s="52"/>
    </row>
    <row r="46" spans="1:9" ht="21" customHeight="1">
      <c r="A46" s="55" t="s">
        <v>259</v>
      </c>
      <c r="B46" s="52">
        <v>1</v>
      </c>
      <c r="C46" s="52">
        <v>1</v>
      </c>
      <c r="D46" s="52">
        <v>1</v>
      </c>
      <c r="E46" s="52">
        <v>1</v>
      </c>
      <c r="F46" s="52"/>
      <c r="G46" s="52"/>
      <c r="H46" s="52"/>
      <c r="I46" s="52"/>
    </row>
    <row r="47" spans="1:9" ht="21" customHeight="1">
      <c r="A47" s="53" t="s">
        <v>25</v>
      </c>
      <c r="B47" s="52">
        <v>1</v>
      </c>
      <c r="C47" s="52">
        <v>2</v>
      </c>
      <c r="D47" s="52">
        <v>2</v>
      </c>
      <c r="E47" s="52">
        <v>2</v>
      </c>
      <c r="F47" s="54" t="s">
        <v>75</v>
      </c>
      <c r="G47" s="52"/>
      <c r="H47" s="52"/>
      <c r="I47" s="52"/>
    </row>
    <row r="48" spans="1:9" ht="21" customHeight="1">
      <c r="A48" s="53" t="s">
        <v>26</v>
      </c>
      <c r="B48" s="52">
        <v>1</v>
      </c>
      <c r="C48" s="52">
        <v>1</v>
      </c>
      <c r="D48" s="52">
        <v>1</v>
      </c>
      <c r="E48" s="52">
        <v>1</v>
      </c>
      <c r="F48" s="52"/>
      <c r="G48" s="52"/>
      <c r="H48" s="52"/>
      <c r="I48" s="52"/>
    </row>
    <row r="49" spans="1:9" ht="21" customHeight="1">
      <c r="A49" s="53" t="s">
        <v>27</v>
      </c>
      <c r="B49" s="52">
        <v>1</v>
      </c>
      <c r="C49" s="52">
        <v>1</v>
      </c>
      <c r="D49" s="52">
        <v>1</v>
      </c>
      <c r="E49" s="52">
        <v>1</v>
      </c>
      <c r="F49" s="52"/>
      <c r="G49" s="52"/>
      <c r="H49" s="52"/>
      <c r="I49" s="52"/>
    </row>
    <row r="50" spans="1:9" ht="21" customHeight="1">
      <c r="A50" s="53" t="s">
        <v>28</v>
      </c>
      <c r="B50" s="52">
        <v>1</v>
      </c>
      <c r="C50" s="52">
        <v>1</v>
      </c>
      <c r="D50" s="52">
        <v>1</v>
      </c>
      <c r="E50" s="52">
        <v>1</v>
      </c>
      <c r="F50" s="52"/>
      <c r="G50" s="52"/>
      <c r="H50" s="52"/>
      <c r="I50" s="52"/>
    </row>
    <row r="51" spans="1:9" ht="21" customHeight="1">
      <c r="A51" s="53" t="s">
        <v>202</v>
      </c>
      <c r="B51" s="52">
        <v>1</v>
      </c>
      <c r="C51" s="52" t="s">
        <v>74</v>
      </c>
      <c r="D51" s="52" t="s">
        <v>74</v>
      </c>
      <c r="E51" s="52" t="s">
        <v>74</v>
      </c>
      <c r="F51" s="52">
        <v>-1</v>
      </c>
      <c r="G51" s="52"/>
      <c r="H51" s="52"/>
      <c r="I51" s="52"/>
    </row>
    <row r="52" spans="1:9" ht="21" customHeight="1">
      <c r="A52" s="142" t="s">
        <v>31</v>
      </c>
      <c r="B52" s="52"/>
      <c r="C52" s="52"/>
      <c r="D52" s="52"/>
      <c r="E52" s="52"/>
      <c r="F52" s="52"/>
      <c r="G52" s="52"/>
      <c r="H52" s="52"/>
      <c r="I52" s="52"/>
    </row>
    <row r="53" spans="1:9" ht="21" customHeight="1">
      <c r="A53" s="53" t="s">
        <v>34</v>
      </c>
      <c r="B53" s="52">
        <v>1</v>
      </c>
      <c r="C53" s="52">
        <v>1</v>
      </c>
      <c r="D53" s="52">
        <v>1</v>
      </c>
      <c r="E53" s="52">
        <v>1</v>
      </c>
      <c r="F53" s="52"/>
      <c r="G53" s="52"/>
      <c r="H53" s="52"/>
      <c r="I53" s="52"/>
    </row>
    <row r="54" spans="1:9" ht="21" customHeight="1">
      <c r="A54" s="53" t="s">
        <v>46</v>
      </c>
      <c r="B54" s="52">
        <v>1</v>
      </c>
      <c r="C54" s="52">
        <v>1</v>
      </c>
      <c r="D54" s="52">
        <v>1</v>
      </c>
      <c r="E54" s="52">
        <v>1</v>
      </c>
      <c r="F54" s="52"/>
      <c r="G54" s="52"/>
      <c r="H54" s="52"/>
      <c r="I54" s="52"/>
    </row>
    <row r="55" spans="1:9" ht="21" customHeight="1">
      <c r="A55" s="53" t="s">
        <v>45</v>
      </c>
      <c r="B55" s="52">
        <v>1</v>
      </c>
      <c r="C55" s="52">
        <v>1</v>
      </c>
      <c r="D55" s="52">
        <v>1</v>
      </c>
      <c r="E55" s="52">
        <v>1</v>
      </c>
      <c r="F55" s="52"/>
      <c r="G55" s="52"/>
      <c r="H55" s="52"/>
      <c r="I55" s="52"/>
    </row>
    <row r="56" spans="1:9" ht="21" customHeight="1">
      <c r="A56" s="53" t="s">
        <v>55</v>
      </c>
      <c r="B56" s="52">
        <v>1</v>
      </c>
      <c r="C56" s="52" t="s">
        <v>74</v>
      </c>
      <c r="D56" s="52" t="s">
        <v>74</v>
      </c>
      <c r="E56" s="52" t="s">
        <v>74</v>
      </c>
      <c r="F56" s="52">
        <v>-1</v>
      </c>
      <c r="G56" s="52"/>
      <c r="H56" s="52"/>
      <c r="I56" s="52"/>
    </row>
    <row r="57" spans="1:9" ht="21" customHeight="1">
      <c r="A57" s="142" t="s">
        <v>38</v>
      </c>
      <c r="B57" s="52"/>
      <c r="C57" s="52"/>
      <c r="D57" s="52"/>
      <c r="E57" s="52"/>
      <c r="F57" s="52"/>
      <c r="G57" s="52"/>
      <c r="H57" s="52"/>
      <c r="I57" s="52"/>
    </row>
    <row r="58" spans="1:9" ht="21" customHeight="1">
      <c r="A58" s="53" t="s">
        <v>55</v>
      </c>
      <c r="B58" s="52" t="s">
        <v>74</v>
      </c>
      <c r="C58" s="52">
        <v>1</v>
      </c>
      <c r="D58" s="52">
        <v>1</v>
      </c>
      <c r="E58" s="52">
        <v>1</v>
      </c>
      <c r="F58" s="54" t="s">
        <v>75</v>
      </c>
      <c r="G58" s="52"/>
      <c r="H58" s="52"/>
      <c r="I58" s="52"/>
    </row>
    <row r="59" spans="1:9" ht="21" customHeight="1">
      <c r="A59" s="143" t="s">
        <v>22</v>
      </c>
      <c r="B59" s="144"/>
      <c r="C59" s="144"/>
      <c r="D59" s="144"/>
      <c r="E59" s="144"/>
      <c r="F59" s="144"/>
      <c r="G59" s="144"/>
      <c r="H59" s="144"/>
      <c r="I59" s="144"/>
    </row>
    <row r="60" spans="1:9" ht="21" customHeight="1">
      <c r="A60" s="147" t="s">
        <v>260</v>
      </c>
      <c r="B60" s="153">
        <v>1</v>
      </c>
      <c r="C60" s="148">
        <v>1</v>
      </c>
      <c r="D60" s="153">
        <v>1</v>
      </c>
      <c r="E60" s="148">
        <v>1</v>
      </c>
      <c r="F60" s="153"/>
      <c r="G60" s="148"/>
      <c r="H60" s="153"/>
      <c r="I60" s="149"/>
    </row>
    <row r="61" spans="1:9" ht="21" customHeight="1">
      <c r="A61" s="150" t="s">
        <v>261</v>
      </c>
      <c r="B61" s="154"/>
      <c r="C61" s="151"/>
      <c r="D61" s="154"/>
      <c r="E61" s="151"/>
      <c r="F61" s="154"/>
      <c r="G61" s="151"/>
      <c r="H61" s="154"/>
      <c r="I61" s="152"/>
    </row>
    <row r="62" spans="1:9" ht="21" customHeight="1">
      <c r="A62" s="145" t="s">
        <v>33</v>
      </c>
      <c r="B62" s="146">
        <v>1</v>
      </c>
      <c r="C62" s="146">
        <v>1</v>
      </c>
      <c r="D62" s="146">
        <v>1</v>
      </c>
      <c r="E62" s="146">
        <v>1</v>
      </c>
      <c r="F62" s="146"/>
      <c r="G62" s="146"/>
      <c r="H62" s="146"/>
      <c r="I62" s="146"/>
    </row>
    <row r="63" spans="1:9" ht="21" customHeight="1">
      <c r="A63" s="53" t="s">
        <v>32</v>
      </c>
      <c r="B63" s="52">
        <v>1</v>
      </c>
      <c r="C63" s="52">
        <v>1</v>
      </c>
      <c r="D63" s="52">
        <v>1</v>
      </c>
      <c r="E63" s="52">
        <v>1</v>
      </c>
      <c r="F63" s="52"/>
      <c r="G63" s="52"/>
      <c r="H63" s="52"/>
      <c r="I63" s="52"/>
    </row>
    <row r="64" spans="1:9" ht="21" customHeight="1">
      <c r="A64" s="142" t="s">
        <v>53</v>
      </c>
      <c r="B64" s="52"/>
      <c r="C64" s="52"/>
      <c r="D64" s="52"/>
      <c r="E64" s="52"/>
      <c r="F64" s="52"/>
      <c r="G64" s="52"/>
      <c r="H64" s="52"/>
      <c r="I64" s="52"/>
    </row>
    <row r="65" spans="1:9" ht="21" customHeight="1">
      <c r="A65" s="53" t="s">
        <v>56</v>
      </c>
      <c r="B65" s="52">
        <v>1</v>
      </c>
      <c r="C65" s="52">
        <v>1</v>
      </c>
      <c r="D65" s="52">
        <v>1</v>
      </c>
      <c r="E65" s="52">
        <v>1</v>
      </c>
      <c r="F65" s="52"/>
      <c r="G65" s="52"/>
      <c r="H65" s="52"/>
      <c r="I65" s="52"/>
    </row>
    <row r="66" spans="1:9" ht="21" customHeight="1">
      <c r="A66" s="53" t="s">
        <v>243</v>
      </c>
      <c r="B66" s="52">
        <v>1</v>
      </c>
      <c r="C66" s="52">
        <v>1</v>
      </c>
      <c r="D66" s="52">
        <v>1</v>
      </c>
      <c r="E66" s="52">
        <v>1</v>
      </c>
      <c r="F66" s="54"/>
      <c r="G66" s="52"/>
      <c r="H66" s="52"/>
      <c r="I66" s="52"/>
    </row>
    <row r="67" spans="1:9" ht="21" customHeight="1">
      <c r="A67" s="142" t="s">
        <v>31</v>
      </c>
      <c r="B67" s="52"/>
      <c r="C67" s="52"/>
      <c r="D67" s="52"/>
      <c r="E67" s="52"/>
      <c r="F67" s="54"/>
      <c r="G67" s="52"/>
      <c r="H67" s="52"/>
      <c r="I67" s="52"/>
    </row>
    <row r="68" spans="1:9" ht="21" customHeight="1">
      <c r="A68" s="53" t="s">
        <v>54</v>
      </c>
      <c r="B68" s="52">
        <v>2</v>
      </c>
      <c r="C68" s="52">
        <v>2</v>
      </c>
      <c r="D68" s="52">
        <v>2</v>
      </c>
      <c r="E68" s="52">
        <v>2</v>
      </c>
      <c r="F68" s="52"/>
      <c r="G68" s="52"/>
      <c r="H68" s="52"/>
      <c r="I68" s="52"/>
    </row>
    <row r="69" spans="1:9" ht="21" customHeight="1">
      <c r="A69" s="142" t="s">
        <v>49</v>
      </c>
      <c r="B69" s="52"/>
      <c r="C69" s="52"/>
      <c r="D69" s="52"/>
      <c r="E69" s="52"/>
      <c r="F69" s="52"/>
      <c r="G69" s="52"/>
      <c r="H69" s="52"/>
      <c r="I69" s="52"/>
    </row>
    <row r="70" spans="1:9" ht="21" customHeight="1">
      <c r="A70" s="53" t="s">
        <v>56</v>
      </c>
      <c r="B70" s="52">
        <v>1</v>
      </c>
      <c r="C70" s="52">
        <v>1</v>
      </c>
      <c r="D70" s="52">
        <v>1</v>
      </c>
      <c r="E70" s="52">
        <v>1</v>
      </c>
      <c r="F70" s="52"/>
      <c r="G70" s="52"/>
      <c r="H70" s="52"/>
      <c r="I70" s="52"/>
    </row>
    <row r="71" spans="1:9" ht="21" customHeight="1">
      <c r="A71" s="53" t="s">
        <v>243</v>
      </c>
      <c r="B71" s="52">
        <v>1</v>
      </c>
      <c r="C71" s="52">
        <v>3</v>
      </c>
      <c r="D71" s="52">
        <v>3</v>
      </c>
      <c r="E71" s="52">
        <v>3</v>
      </c>
      <c r="F71" s="54" t="s">
        <v>270</v>
      </c>
      <c r="G71" s="52"/>
      <c r="H71" s="52"/>
      <c r="I71" s="52"/>
    </row>
    <row r="72" spans="1:9" ht="21" customHeight="1">
      <c r="A72" s="142" t="s">
        <v>31</v>
      </c>
      <c r="B72" s="52"/>
      <c r="C72" s="52"/>
      <c r="D72" s="52"/>
      <c r="E72" s="52"/>
      <c r="F72" s="52"/>
      <c r="G72" s="52"/>
      <c r="H72" s="52"/>
      <c r="I72" s="52"/>
    </row>
    <row r="73" spans="1:9" ht="21" customHeight="1">
      <c r="A73" s="53" t="s">
        <v>249</v>
      </c>
      <c r="B73" s="52">
        <v>5</v>
      </c>
      <c r="C73" s="52">
        <v>4</v>
      </c>
      <c r="D73" s="52">
        <v>4</v>
      </c>
      <c r="E73" s="52">
        <v>4</v>
      </c>
      <c r="F73" s="52">
        <v>-1</v>
      </c>
      <c r="G73" s="52"/>
      <c r="H73" s="52"/>
      <c r="I73" s="52"/>
    </row>
    <row r="74" spans="1:9" ht="21" customHeight="1">
      <c r="A74" s="142" t="s">
        <v>50</v>
      </c>
      <c r="B74" s="52"/>
      <c r="C74" s="52"/>
      <c r="D74" s="52"/>
      <c r="E74" s="52"/>
      <c r="F74" s="52"/>
      <c r="G74" s="52"/>
      <c r="H74" s="52"/>
      <c r="I74" s="52"/>
    </row>
    <row r="75" spans="1:9" ht="21" customHeight="1">
      <c r="A75" s="53" t="s">
        <v>56</v>
      </c>
      <c r="B75" s="52">
        <v>1</v>
      </c>
      <c r="C75" s="52">
        <v>1</v>
      </c>
      <c r="D75" s="52">
        <v>1</v>
      </c>
      <c r="E75" s="52">
        <v>1</v>
      </c>
      <c r="F75" s="52"/>
      <c r="G75" s="52"/>
      <c r="H75" s="52"/>
      <c r="I75" s="52"/>
    </row>
    <row r="76" spans="1:9" ht="21" customHeight="1">
      <c r="A76" s="53" t="s">
        <v>243</v>
      </c>
      <c r="B76" s="52">
        <v>1</v>
      </c>
      <c r="C76" s="52">
        <v>4</v>
      </c>
      <c r="D76" s="52">
        <v>4</v>
      </c>
      <c r="E76" s="52">
        <v>4</v>
      </c>
      <c r="F76" s="54" t="s">
        <v>87</v>
      </c>
      <c r="G76" s="52"/>
      <c r="H76" s="52"/>
      <c r="I76" s="52"/>
    </row>
    <row r="77" spans="1:9" ht="21" customHeight="1">
      <c r="A77" s="141" t="s">
        <v>252</v>
      </c>
      <c r="B77" s="52"/>
      <c r="C77" s="52"/>
      <c r="D77" s="52"/>
      <c r="E77" s="52"/>
      <c r="F77" s="54"/>
      <c r="G77" s="52"/>
      <c r="H77" s="52"/>
      <c r="I77" s="52"/>
    </row>
    <row r="78" spans="1:9" ht="21" customHeight="1">
      <c r="A78" s="142" t="s">
        <v>31</v>
      </c>
      <c r="B78" s="52"/>
      <c r="C78" s="52"/>
      <c r="D78" s="52"/>
      <c r="E78" s="52"/>
      <c r="F78" s="52"/>
      <c r="G78" s="52"/>
      <c r="H78" s="52"/>
      <c r="I78" s="52"/>
    </row>
    <row r="79" spans="1:9" ht="21" customHeight="1">
      <c r="A79" s="53" t="s">
        <v>249</v>
      </c>
      <c r="B79" s="52">
        <v>5</v>
      </c>
      <c r="C79" s="52">
        <v>4</v>
      </c>
      <c r="D79" s="52">
        <v>4</v>
      </c>
      <c r="E79" s="52">
        <v>4</v>
      </c>
      <c r="F79" s="52">
        <v>-1</v>
      </c>
      <c r="G79" s="52"/>
      <c r="H79" s="52"/>
      <c r="I79" s="52"/>
    </row>
    <row r="80" spans="1:9" ht="21" customHeight="1">
      <c r="A80" s="142" t="s">
        <v>51</v>
      </c>
      <c r="B80" s="52"/>
      <c r="C80" s="52"/>
      <c r="D80" s="52"/>
      <c r="E80" s="52"/>
      <c r="F80" s="52"/>
      <c r="G80" s="52"/>
      <c r="H80" s="52"/>
      <c r="I80" s="52"/>
    </row>
    <row r="81" spans="1:9" ht="21" customHeight="1">
      <c r="A81" s="53" t="s">
        <v>56</v>
      </c>
      <c r="B81" s="52">
        <v>1</v>
      </c>
      <c r="C81" s="52">
        <v>1</v>
      </c>
      <c r="D81" s="52">
        <v>1</v>
      </c>
      <c r="E81" s="52">
        <v>1</v>
      </c>
      <c r="F81" s="52"/>
      <c r="G81" s="52"/>
      <c r="H81" s="52"/>
      <c r="I81" s="52"/>
    </row>
    <row r="82" spans="1:9" ht="21" customHeight="1">
      <c r="A82" s="53" t="s">
        <v>243</v>
      </c>
      <c r="B82" s="52">
        <v>1</v>
      </c>
      <c r="C82" s="52">
        <v>1</v>
      </c>
      <c r="D82" s="52">
        <v>1</v>
      </c>
      <c r="E82" s="52">
        <v>1</v>
      </c>
      <c r="F82" s="54"/>
      <c r="G82" s="52"/>
      <c r="H82" s="52"/>
      <c r="I82" s="52"/>
    </row>
    <row r="83" spans="1:9" ht="21" customHeight="1">
      <c r="A83" s="142" t="s">
        <v>31</v>
      </c>
      <c r="B83" s="52"/>
      <c r="C83" s="52"/>
      <c r="D83" s="52"/>
      <c r="E83" s="52"/>
      <c r="F83" s="52"/>
      <c r="G83" s="52"/>
      <c r="H83" s="52"/>
      <c r="I83" s="52"/>
    </row>
    <row r="84" spans="1:9" ht="21" customHeight="1">
      <c r="A84" s="53" t="s">
        <v>54</v>
      </c>
      <c r="B84" s="52">
        <v>1</v>
      </c>
      <c r="C84" s="52">
        <v>1</v>
      </c>
      <c r="D84" s="52">
        <v>1</v>
      </c>
      <c r="E84" s="52">
        <v>1</v>
      </c>
      <c r="F84" s="52"/>
      <c r="G84" s="52"/>
      <c r="H84" s="52"/>
      <c r="I84" s="52"/>
    </row>
    <row r="85" spans="1:9" ht="21" customHeight="1">
      <c r="A85" s="142" t="s">
        <v>52</v>
      </c>
      <c r="B85" s="52"/>
      <c r="C85" s="52"/>
      <c r="D85" s="52"/>
      <c r="E85" s="52"/>
      <c r="F85" s="52"/>
      <c r="G85" s="52"/>
      <c r="H85" s="52"/>
      <c r="I85" s="52"/>
    </row>
    <row r="86" spans="1:9" ht="21" customHeight="1">
      <c r="A86" s="53" t="s">
        <v>56</v>
      </c>
      <c r="B86" s="52">
        <v>1</v>
      </c>
      <c r="C86" s="52">
        <v>1</v>
      </c>
      <c r="D86" s="52">
        <v>1</v>
      </c>
      <c r="E86" s="52">
        <v>1</v>
      </c>
      <c r="F86" s="52"/>
      <c r="G86" s="52"/>
      <c r="H86" s="52"/>
      <c r="I86" s="52"/>
    </row>
    <row r="87" spans="1:9" ht="21" customHeight="1">
      <c r="A87" s="53" t="s">
        <v>243</v>
      </c>
      <c r="B87" s="52">
        <v>1</v>
      </c>
      <c r="C87" s="52">
        <v>1</v>
      </c>
      <c r="D87" s="52">
        <v>1</v>
      </c>
      <c r="E87" s="52">
        <v>1</v>
      </c>
      <c r="F87" s="54"/>
      <c r="G87" s="52"/>
      <c r="H87" s="52"/>
      <c r="I87" s="52"/>
    </row>
    <row r="88" spans="1:9" ht="21" customHeight="1">
      <c r="A88" s="142" t="s">
        <v>31</v>
      </c>
      <c r="B88" s="52"/>
      <c r="C88" s="52"/>
      <c r="D88" s="52"/>
      <c r="E88" s="52"/>
      <c r="F88" s="52"/>
      <c r="G88" s="52"/>
      <c r="H88" s="52"/>
      <c r="I88" s="52"/>
    </row>
    <row r="89" spans="1:9" ht="21" customHeight="1">
      <c r="A89" s="53" t="s">
        <v>249</v>
      </c>
      <c r="B89" s="52">
        <v>3</v>
      </c>
      <c r="C89" s="52">
        <v>3</v>
      </c>
      <c r="D89" s="52">
        <v>3</v>
      </c>
      <c r="E89" s="52">
        <v>3</v>
      </c>
      <c r="F89" s="52"/>
      <c r="G89" s="52"/>
      <c r="H89" s="52"/>
      <c r="I89" s="52"/>
    </row>
    <row r="90" spans="1:11" ht="21" customHeight="1">
      <c r="A90" s="142" t="s">
        <v>31</v>
      </c>
      <c r="B90" s="52"/>
      <c r="C90" s="52"/>
      <c r="D90" s="52"/>
      <c r="E90" s="52"/>
      <c r="F90" s="52"/>
      <c r="G90" s="52"/>
      <c r="H90" s="52"/>
      <c r="I90" s="52"/>
      <c r="K90" s="43" t="s">
        <v>262</v>
      </c>
    </row>
    <row r="91" spans="1:9" ht="21" customHeight="1">
      <c r="A91" s="53" t="s">
        <v>47</v>
      </c>
      <c r="B91" s="52">
        <v>1</v>
      </c>
      <c r="C91" s="52">
        <v>1</v>
      </c>
      <c r="D91" s="52">
        <v>1</v>
      </c>
      <c r="E91" s="52">
        <v>1</v>
      </c>
      <c r="F91" s="52"/>
      <c r="G91" s="52"/>
      <c r="H91" s="52"/>
      <c r="I91" s="52"/>
    </row>
    <row r="92" spans="1:9" ht="21" customHeight="1">
      <c r="A92" s="142" t="s">
        <v>38</v>
      </c>
      <c r="B92" s="52"/>
      <c r="C92" s="52"/>
      <c r="D92" s="52"/>
      <c r="E92" s="52"/>
      <c r="F92" s="52"/>
      <c r="G92" s="52"/>
      <c r="H92" s="52"/>
      <c r="I92" s="52"/>
    </row>
    <row r="93" spans="1:9" ht="21" customHeight="1">
      <c r="A93" s="53" t="s">
        <v>39</v>
      </c>
      <c r="B93" s="52">
        <v>1</v>
      </c>
      <c r="C93" s="52">
        <v>1</v>
      </c>
      <c r="D93" s="52">
        <v>1</v>
      </c>
      <c r="E93" s="52">
        <v>1</v>
      </c>
      <c r="F93" s="52"/>
      <c r="G93" s="52"/>
      <c r="H93" s="52"/>
      <c r="I93" s="52"/>
    </row>
    <row r="94" spans="1:9" ht="21" customHeight="1">
      <c r="A94" s="51" t="s">
        <v>78</v>
      </c>
      <c r="B94" s="51">
        <v>72</v>
      </c>
      <c r="C94" s="51">
        <v>78</v>
      </c>
      <c r="D94" s="51">
        <v>78</v>
      </c>
      <c r="E94" s="51">
        <v>78</v>
      </c>
      <c r="F94" s="174" t="s">
        <v>271</v>
      </c>
      <c r="G94" s="51"/>
      <c r="H94" s="51"/>
      <c r="I94" s="51"/>
    </row>
    <row r="95" ht="21" customHeight="1"/>
    <row r="96" ht="21" customHeight="1"/>
    <row r="97" ht="21" customHeight="1"/>
    <row r="98" ht="21" customHeight="1"/>
    <row r="99" ht="21" customHeight="1"/>
    <row r="100" ht="21" customHeight="1"/>
  </sheetData>
  <sheetProtection/>
  <mergeCells count="7">
    <mergeCell ref="A1:I1"/>
    <mergeCell ref="A3:A6"/>
    <mergeCell ref="C3:E3"/>
    <mergeCell ref="F3:H3"/>
    <mergeCell ref="C4:E4"/>
    <mergeCell ref="F4:H4"/>
    <mergeCell ref="C5:E5"/>
  </mergeCells>
  <printOptions/>
  <pageMargins left="0.984251968503937" right="0" top="0" bottom="0" header="0" footer="0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6" sqref="E1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NITC</dc:creator>
  <cp:keywords/>
  <dc:description/>
  <cp:lastModifiedBy>PC</cp:lastModifiedBy>
  <cp:lastPrinted>2017-06-12T07:07:16Z</cp:lastPrinted>
  <dcterms:created xsi:type="dcterms:W3CDTF">2014-07-17T09:10:47Z</dcterms:created>
  <dcterms:modified xsi:type="dcterms:W3CDTF">2017-06-12T07:07:27Z</dcterms:modified>
  <cp:category/>
  <cp:version/>
  <cp:contentType/>
  <cp:contentStatus/>
</cp:coreProperties>
</file>